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hrivera\Desktop\AS\1. BUDGET 2012\2017IIPHASE\"/>
    </mc:Choice>
  </mc:AlternateContent>
  <workbookProtection workbookAlgorithmName="SHA-512" workbookHashValue="5su2+myqPmIGT3KR7cFvoEQ4PZtrWxcejWL3WOlv64Fgv1mRSp/pqKiLCyyLlWbr/gupe/BcNN54vfHkZJPKrA==" workbookSaltValue="ieoFCfCLxe47MfbI22Xijw==" workbookSpinCount="100000" lockStructure="1"/>
  <bookViews>
    <workbookView xWindow="8370" yWindow="0" windowWidth="27870" windowHeight="12135" tabRatio="855" activeTab="1"/>
  </bookViews>
  <sheets>
    <sheet name="START HERE" sheetId="46" r:id="rId1"/>
    <sheet name="General Information" sheetId="12" r:id="rId2"/>
    <sheet name="Budget Details" sheetId="35" r:id="rId3"/>
    <sheet name="Financial Summary &amp; Reporting" sheetId="42" r:id="rId4"/>
    <sheet name="Analytics" sheetId="40" r:id="rId5"/>
    <sheet name="Budget Pivot" sheetId="44" r:id="rId6"/>
    <sheet name="Sheet1" sheetId="48" r:id="rId7"/>
    <sheet name="Sheet2" sheetId="49" r:id="rId8"/>
    <sheet name="Sheet3" sheetId="50" r:id="rId9"/>
    <sheet name="Sheet4" sheetId="51" r:id="rId10"/>
    <sheet name="Sheet5" sheetId="52" r:id="rId11"/>
    <sheet name="Sheet6" sheetId="53" r:id="rId12"/>
    <sheet name="Sheet7" sheetId="54" r:id="rId13"/>
    <sheet name="Sheet8" sheetId="55" r:id="rId14"/>
    <sheet name="Sheet9" sheetId="56" r:id="rId15"/>
    <sheet name="Sheet10" sheetId="57" r:id="rId16"/>
    <sheet name="Historic Budget Summaries" sheetId="47" state="hidden" r:id="rId17"/>
    <sheet name="Config" sheetId="45" state="hidden" r:id="rId18"/>
  </sheets>
  <externalReferences>
    <externalReference r:id="rId19"/>
  </externalReferences>
  <definedNames>
    <definedName name="_xlnm._FilterDatabase" localSheetId="2" hidden="1">'Budget Details'!$A$1:$AL$677</definedName>
    <definedName name="_xlnm._FilterDatabase" localSheetId="1" hidden="1">'General Information'!#REF!</definedName>
    <definedName name="_xlnm._FilterDatabase" localSheetId="0" hidden="1">'START HERE'!#REF!</definedName>
    <definedName name="budget_revision">'General Information'!$E$63</definedName>
    <definedName name="cofunding_by_category">'General Information'!$E$59</definedName>
    <definedName name="cofunding_category">'General Information'!$E$59</definedName>
    <definedName name="cofunding_detail">'General Information'!$E$59</definedName>
    <definedName name="end_date">'General Information'!$C$28</definedName>
    <definedName name="end_period_1">'General Information'!$C$36</definedName>
    <definedName name="end_period_10">'General Information'!$L$36</definedName>
    <definedName name="end_period_2">'General Information'!$D$36</definedName>
    <definedName name="end_period_3">'General Information'!$E$36</definedName>
    <definedName name="end_period_4">'General Information'!$F$36</definedName>
    <definedName name="end_period_5">'General Information'!$G$36</definedName>
    <definedName name="end_period_6">'General Information'!$H$36</definedName>
    <definedName name="end_period_7">'General Information'!$I$36</definedName>
    <definedName name="end_period_8">'General Information'!$J$36</definedName>
    <definedName name="end_period_9">'General Information'!$K$36</definedName>
    <definedName name="IDC_primary">'General Information'!$E$49</definedName>
    <definedName name="IDC_sub">'General Information'!$E$50</definedName>
    <definedName name="multiple_funders">'General Information'!$E$57</definedName>
    <definedName name="multiple_outcomes">'General Information'!$E$61</definedName>
    <definedName name="Opp_ID">'General Information'!#REF!</definedName>
    <definedName name="org_name">'General Information'!$C$14</definedName>
    <definedName name="Outcome_Output_List">'General Information'!$B$69:INDEX('General Information'!$B$69:$B$88,COUNTA('General Information'!$B$69:$B$88),1)</definedName>
    <definedName name="P1_months">'General Information'!$C$37</definedName>
    <definedName name="P10_months">'General Information'!$L$37</definedName>
    <definedName name="P2_months">'General Information'!$D$37</definedName>
    <definedName name="P210_months">'General Information'!$L$37</definedName>
    <definedName name="P3_months">'General Information'!$E$37</definedName>
    <definedName name="P4_months">'General Information'!$F$37</definedName>
    <definedName name="P5_months">'General Information'!$G$37</definedName>
    <definedName name="P6_months">'General Information'!$H$37</definedName>
    <definedName name="P7_months">'General Information'!$I$37</definedName>
    <definedName name="P8_months">'General Information'!$J$37</definedName>
    <definedName name="P9_months">'General Information'!$K$37</definedName>
    <definedName name="_xlnm.Print_Area" localSheetId="4">Analytics!$A$1:$P$242</definedName>
    <definedName name="_xlnm.Print_Area" localSheetId="3">'Financial Summary &amp; Reporting'!$A$1:$P$114</definedName>
    <definedName name="_xlnm.Print_Area" localSheetId="16">'Historic Budget Summaries'!$A$1:$O$105</definedName>
    <definedName name="proj_title">'General Information'!$C$15</definedName>
    <definedName name="project_title">'General Information'!$C$15</definedName>
    <definedName name="start_date">'General Information'!$C$27</definedName>
    <definedName name="start_period_1">'General Information'!$C$35</definedName>
    <definedName name="start_period_10">'General Information'!$L$35</definedName>
    <definedName name="start_period_2">'General Information'!$D$35</definedName>
    <definedName name="start_period_3">'General Information'!$E$35</definedName>
    <definedName name="start_period_4">'General Information'!$F$35</definedName>
    <definedName name="start_period_5">'General Information'!$G$35</definedName>
    <definedName name="start_period_6">'General Information'!$H$35</definedName>
    <definedName name="start_period_7">'General Information'!$I$35</definedName>
    <definedName name="start_period_8">'General Information'!$J$35</definedName>
    <definedName name="start_period_9">'General Information'!$K$35</definedName>
  </definedNames>
  <calcPr calcId="152511"/>
  <pivotCaches>
    <pivotCache cacheId="121" r:id="rId20"/>
  </pivotCaches>
</workbook>
</file>

<file path=xl/calcChain.xml><?xml version="1.0" encoding="utf-8"?>
<calcChain xmlns="http://schemas.openxmlformats.org/spreadsheetml/2006/main">
  <c r="F368" i="35" l="1"/>
  <c r="L625" i="35" l="1"/>
  <c r="K625" i="35"/>
  <c r="J625" i="35"/>
  <c r="I625" i="35"/>
  <c r="H625" i="35"/>
  <c r="G625" i="35"/>
  <c r="L624" i="35"/>
  <c r="K624" i="35"/>
  <c r="J624" i="35"/>
  <c r="I624" i="35"/>
  <c r="H624" i="35"/>
  <c r="G624" i="35"/>
  <c r="AG567" i="35" l="1"/>
  <c r="AE567" i="35"/>
  <c r="AD567" i="35"/>
  <c r="AC567" i="35"/>
  <c r="AB567" i="35"/>
  <c r="AA567" i="35"/>
  <c r="Z567" i="35"/>
  <c r="Y567" i="35"/>
  <c r="X567" i="35"/>
  <c r="W567" i="35"/>
  <c r="V567" i="35"/>
  <c r="AG518" i="35"/>
  <c r="AE518" i="35"/>
  <c r="AD518" i="35"/>
  <c r="AC518" i="35"/>
  <c r="AB518" i="35"/>
  <c r="AA518" i="35"/>
  <c r="Z518" i="35"/>
  <c r="Y518" i="35"/>
  <c r="X518" i="35"/>
  <c r="W518" i="35"/>
  <c r="V518" i="35"/>
  <c r="AG517" i="35"/>
  <c r="AE517" i="35"/>
  <c r="AD517" i="35"/>
  <c r="AC517" i="35"/>
  <c r="AB517" i="35"/>
  <c r="AA517" i="35"/>
  <c r="Z517" i="35"/>
  <c r="Y517" i="35"/>
  <c r="X517" i="35"/>
  <c r="W517" i="35"/>
  <c r="V517" i="35"/>
  <c r="AG516" i="35"/>
  <c r="AE516" i="35"/>
  <c r="AD516" i="35"/>
  <c r="AC516" i="35"/>
  <c r="AB516" i="35"/>
  <c r="AA516" i="35"/>
  <c r="Z516" i="35"/>
  <c r="Y516" i="35"/>
  <c r="X516" i="35"/>
  <c r="W516" i="35"/>
  <c r="V516" i="35"/>
  <c r="AG515" i="35"/>
  <c r="AE515" i="35"/>
  <c r="AD515" i="35"/>
  <c r="AC515" i="35"/>
  <c r="AB515" i="35"/>
  <c r="AA515" i="35"/>
  <c r="Z515" i="35"/>
  <c r="Y515" i="35"/>
  <c r="X515" i="35"/>
  <c r="W515" i="35"/>
  <c r="V515" i="35"/>
  <c r="AG514" i="35"/>
  <c r="AE514" i="35"/>
  <c r="AD514" i="35"/>
  <c r="AC514" i="35"/>
  <c r="AB514" i="35"/>
  <c r="AA514" i="35"/>
  <c r="Z514" i="35"/>
  <c r="Y514" i="35"/>
  <c r="X514" i="35"/>
  <c r="W514" i="35"/>
  <c r="V514" i="35"/>
  <c r="AG513" i="35"/>
  <c r="AE513" i="35"/>
  <c r="AD513" i="35"/>
  <c r="AC513" i="35"/>
  <c r="AB513" i="35"/>
  <c r="AA513" i="35"/>
  <c r="Z513" i="35"/>
  <c r="Y513" i="35"/>
  <c r="X513" i="35"/>
  <c r="W513" i="35"/>
  <c r="V513" i="35"/>
  <c r="AG512" i="35"/>
  <c r="AE512" i="35"/>
  <c r="AD512" i="35"/>
  <c r="AC512" i="35"/>
  <c r="AB512" i="35"/>
  <c r="AA512" i="35"/>
  <c r="Z512" i="35"/>
  <c r="Y512" i="35"/>
  <c r="X512" i="35"/>
  <c r="W512" i="35"/>
  <c r="V512" i="35"/>
  <c r="AG511" i="35"/>
  <c r="AE511" i="35"/>
  <c r="AD511" i="35"/>
  <c r="AC511" i="35"/>
  <c r="AB511" i="35"/>
  <c r="AA511" i="35"/>
  <c r="Z511" i="35"/>
  <c r="Y511" i="35"/>
  <c r="X511" i="35"/>
  <c r="W511" i="35"/>
  <c r="V511" i="35"/>
  <c r="AG510" i="35"/>
  <c r="AE510" i="35"/>
  <c r="AD510" i="35"/>
  <c r="AC510" i="35"/>
  <c r="AB510" i="35"/>
  <c r="AA510" i="35"/>
  <c r="Z510" i="35"/>
  <c r="Y510" i="35"/>
  <c r="X510" i="35"/>
  <c r="W510" i="35"/>
  <c r="V510" i="35"/>
  <c r="AG509" i="35"/>
  <c r="AE509" i="35"/>
  <c r="AD509" i="35"/>
  <c r="AC509" i="35"/>
  <c r="AB509" i="35"/>
  <c r="AA509" i="35"/>
  <c r="Z509" i="35"/>
  <c r="Y509" i="35"/>
  <c r="X509" i="35"/>
  <c r="W509" i="35"/>
  <c r="V509" i="35"/>
  <c r="AG508" i="35"/>
  <c r="AE508" i="35"/>
  <c r="AD508" i="35"/>
  <c r="AC508" i="35"/>
  <c r="AB508" i="35"/>
  <c r="AA508" i="35"/>
  <c r="Z508" i="35"/>
  <c r="Y508" i="35"/>
  <c r="X508" i="35"/>
  <c r="W508" i="35"/>
  <c r="V508" i="35"/>
  <c r="AG507" i="35"/>
  <c r="AE507" i="35"/>
  <c r="AD507" i="35"/>
  <c r="AC507" i="35"/>
  <c r="AB507" i="35"/>
  <c r="AA507" i="35"/>
  <c r="Z507" i="35"/>
  <c r="Y507" i="35"/>
  <c r="X507" i="35"/>
  <c r="W507" i="35"/>
  <c r="V507" i="35"/>
  <c r="AG506" i="35"/>
  <c r="AE506" i="35"/>
  <c r="AD506" i="35"/>
  <c r="AC506" i="35"/>
  <c r="AB506" i="35"/>
  <c r="AA506" i="35"/>
  <c r="Z506" i="35"/>
  <c r="Y506" i="35"/>
  <c r="X506" i="35"/>
  <c r="W506" i="35"/>
  <c r="V506" i="35"/>
  <c r="AG505" i="35"/>
  <c r="AE505" i="35"/>
  <c r="AD505" i="35"/>
  <c r="AC505" i="35"/>
  <c r="AB505" i="35"/>
  <c r="AA505" i="35"/>
  <c r="Z505" i="35"/>
  <c r="Y505" i="35"/>
  <c r="X505" i="35"/>
  <c r="W505" i="35"/>
  <c r="V505" i="35"/>
  <c r="AG504" i="35"/>
  <c r="AE504" i="35"/>
  <c r="AD504" i="35"/>
  <c r="AC504" i="35"/>
  <c r="AB504" i="35"/>
  <c r="AA504" i="35"/>
  <c r="Z504" i="35"/>
  <c r="Y504" i="35"/>
  <c r="X504" i="35"/>
  <c r="W504" i="35"/>
  <c r="V504" i="35"/>
  <c r="AG503" i="35"/>
  <c r="AE503" i="35"/>
  <c r="AD503" i="35"/>
  <c r="AC503" i="35"/>
  <c r="AB503" i="35"/>
  <c r="AA503" i="35"/>
  <c r="Z503" i="35"/>
  <c r="Y503" i="35"/>
  <c r="X503" i="35"/>
  <c r="W503" i="35"/>
  <c r="V503" i="35"/>
  <c r="AG502" i="35"/>
  <c r="AE502" i="35"/>
  <c r="AD502" i="35"/>
  <c r="AC502" i="35"/>
  <c r="AB502" i="35"/>
  <c r="AA502" i="35"/>
  <c r="Z502" i="35"/>
  <c r="Y502" i="35"/>
  <c r="X502" i="35"/>
  <c r="W502" i="35"/>
  <c r="V502" i="35"/>
  <c r="AG501" i="35"/>
  <c r="AE501" i="35"/>
  <c r="AD501" i="35"/>
  <c r="AC501" i="35"/>
  <c r="AB501" i="35"/>
  <c r="AA501" i="35"/>
  <c r="Z501" i="35"/>
  <c r="Y501" i="35"/>
  <c r="X501" i="35"/>
  <c r="W501" i="35"/>
  <c r="V501" i="35"/>
  <c r="AG500" i="35"/>
  <c r="AE500" i="35"/>
  <c r="AD500" i="35"/>
  <c r="AC500" i="35"/>
  <c r="AB500" i="35"/>
  <c r="AA500" i="35"/>
  <c r="Z500" i="35"/>
  <c r="Y500" i="35"/>
  <c r="X500" i="35"/>
  <c r="W500" i="35"/>
  <c r="V500" i="35"/>
  <c r="AG499" i="35"/>
  <c r="AE499" i="35"/>
  <c r="AD499" i="35"/>
  <c r="AC499" i="35"/>
  <c r="AB499" i="35"/>
  <c r="AA499" i="35"/>
  <c r="Z499" i="35"/>
  <c r="Y499" i="35"/>
  <c r="X499" i="35"/>
  <c r="W499" i="35"/>
  <c r="V499" i="35"/>
  <c r="AG498" i="35"/>
  <c r="AE498" i="35"/>
  <c r="AD498" i="35"/>
  <c r="AC498" i="35"/>
  <c r="AB498" i="35"/>
  <c r="AA498" i="35"/>
  <c r="Z498" i="35"/>
  <c r="Y498" i="35"/>
  <c r="X498" i="35"/>
  <c r="W498" i="35"/>
  <c r="V498" i="35"/>
  <c r="AG497" i="35"/>
  <c r="AE497" i="35"/>
  <c r="AD497" i="35"/>
  <c r="AC497" i="35"/>
  <c r="AB497" i="35"/>
  <c r="AA497" i="35"/>
  <c r="Z497" i="35"/>
  <c r="Y497" i="35"/>
  <c r="X497" i="35"/>
  <c r="W497" i="35"/>
  <c r="V497" i="35"/>
  <c r="AG496" i="35"/>
  <c r="AE496" i="35"/>
  <c r="AD496" i="35"/>
  <c r="AC496" i="35"/>
  <c r="AB496" i="35"/>
  <c r="AA496" i="35"/>
  <c r="Z496" i="35"/>
  <c r="Y496" i="35"/>
  <c r="X496" i="35"/>
  <c r="W496" i="35"/>
  <c r="V496" i="35"/>
  <c r="AG495" i="35"/>
  <c r="AE495" i="35"/>
  <c r="AD495" i="35"/>
  <c r="AC495" i="35"/>
  <c r="AB495" i="35"/>
  <c r="AA495" i="35"/>
  <c r="Z495" i="35"/>
  <c r="Y495" i="35"/>
  <c r="X495" i="35"/>
  <c r="W495" i="35"/>
  <c r="V495" i="35"/>
  <c r="AG494" i="35"/>
  <c r="AE494" i="35"/>
  <c r="AD494" i="35"/>
  <c r="AC494" i="35"/>
  <c r="AB494" i="35"/>
  <c r="AA494" i="35"/>
  <c r="Z494" i="35"/>
  <c r="Y494" i="35"/>
  <c r="X494" i="35"/>
  <c r="W494" i="35"/>
  <c r="V494" i="35"/>
  <c r="AG493" i="35"/>
  <c r="AE493" i="35"/>
  <c r="AD493" i="35"/>
  <c r="AC493" i="35"/>
  <c r="AB493" i="35"/>
  <c r="AA493" i="35"/>
  <c r="Z493" i="35"/>
  <c r="Y493" i="35"/>
  <c r="X493" i="35"/>
  <c r="W493" i="35"/>
  <c r="V493" i="35"/>
  <c r="AG492" i="35"/>
  <c r="AE492" i="35"/>
  <c r="AD492" i="35"/>
  <c r="AC492" i="35"/>
  <c r="AB492" i="35"/>
  <c r="AA492" i="35"/>
  <c r="Z492" i="35"/>
  <c r="Y492" i="35"/>
  <c r="X492" i="35"/>
  <c r="W492" i="35"/>
  <c r="V492" i="35"/>
  <c r="AG491" i="35"/>
  <c r="AE491" i="35"/>
  <c r="AD491" i="35"/>
  <c r="AC491" i="35"/>
  <c r="AB491" i="35"/>
  <c r="AA491" i="35"/>
  <c r="Z491" i="35"/>
  <c r="Y491" i="35"/>
  <c r="X491" i="35"/>
  <c r="W491" i="35"/>
  <c r="V491" i="35"/>
  <c r="AG490" i="35"/>
  <c r="AE490" i="35"/>
  <c r="AD490" i="35"/>
  <c r="AC490" i="35"/>
  <c r="AB490" i="35"/>
  <c r="AA490" i="35"/>
  <c r="Z490" i="35"/>
  <c r="Y490" i="35"/>
  <c r="X490" i="35"/>
  <c r="W490" i="35"/>
  <c r="V490" i="35"/>
  <c r="AG489" i="35"/>
  <c r="AE489" i="35"/>
  <c r="AD489" i="35"/>
  <c r="AC489" i="35"/>
  <c r="AB489" i="35"/>
  <c r="AA489" i="35"/>
  <c r="Z489" i="35"/>
  <c r="Y489" i="35"/>
  <c r="X489" i="35"/>
  <c r="W489" i="35"/>
  <c r="V489" i="35"/>
  <c r="AG488" i="35"/>
  <c r="AE488" i="35"/>
  <c r="AD488" i="35"/>
  <c r="AC488" i="35"/>
  <c r="AB488" i="35"/>
  <c r="AA488" i="35"/>
  <c r="Z488" i="35"/>
  <c r="Y488" i="35"/>
  <c r="X488" i="35"/>
  <c r="W488" i="35"/>
  <c r="V488" i="35"/>
  <c r="AG487" i="35"/>
  <c r="AE487" i="35"/>
  <c r="AD487" i="35"/>
  <c r="AC487" i="35"/>
  <c r="AB487" i="35"/>
  <c r="AA487" i="35"/>
  <c r="Z487" i="35"/>
  <c r="Y487" i="35"/>
  <c r="X487" i="35"/>
  <c r="W487" i="35"/>
  <c r="V487" i="35"/>
  <c r="AG486" i="35"/>
  <c r="AE486" i="35"/>
  <c r="AD486" i="35"/>
  <c r="AC486" i="35"/>
  <c r="AB486" i="35"/>
  <c r="AA486" i="35"/>
  <c r="Z486" i="35"/>
  <c r="Y486" i="35"/>
  <c r="X486" i="35"/>
  <c r="W486" i="35"/>
  <c r="V486" i="35"/>
  <c r="AG485" i="35"/>
  <c r="AE485" i="35"/>
  <c r="AD485" i="35"/>
  <c r="AC485" i="35"/>
  <c r="AB485" i="35"/>
  <c r="AA485" i="35"/>
  <c r="Z485" i="35"/>
  <c r="Y485" i="35"/>
  <c r="X485" i="35"/>
  <c r="W485" i="35"/>
  <c r="V485" i="35"/>
  <c r="AG484" i="35"/>
  <c r="AE484" i="35"/>
  <c r="AD484" i="35"/>
  <c r="AC484" i="35"/>
  <c r="AB484" i="35"/>
  <c r="AA484" i="35"/>
  <c r="Z484" i="35"/>
  <c r="Y484" i="35"/>
  <c r="X484" i="35"/>
  <c r="W484" i="35"/>
  <c r="V484" i="35"/>
  <c r="AG483" i="35"/>
  <c r="AE483" i="35"/>
  <c r="AD483" i="35"/>
  <c r="AC483" i="35"/>
  <c r="AB483" i="35"/>
  <c r="AA483" i="35"/>
  <c r="Z483" i="35"/>
  <c r="Y483" i="35"/>
  <c r="X483" i="35"/>
  <c r="W483" i="35"/>
  <c r="V483" i="35"/>
  <c r="AG482" i="35"/>
  <c r="AE482" i="35"/>
  <c r="AD482" i="35"/>
  <c r="AC482" i="35"/>
  <c r="AB482" i="35"/>
  <c r="AA482" i="35"/>
  <c r="Z482" i="35"/>
  <c r="Y482" i="35"/>
  <c r="X482" i="35"/>
  <c r="W482" i="35"/>
  <c r="V482" i="35"/>
  <c r="AG481" i="35"/>
  <c r="AE481" i="35"/>
  <c r="AD481" i="35"/>
  <c r="AC481" i="35"/>
  <c r="AB481" i="35"/>
  <c r="AA481" i="35"/>
  <c r="Z481" i="35"/>
  <c r="Y481" i="35"/>
  <c r="X481" i="35"/>
  <c r="W481" i="35"/>
  <c r="V481" i="35"/>
  <c r="AG480" i="35"/>
  <c r="AE480" i="35"/>
  <c r="AD480" i="35"/>
  <c r="AC480" i="35"/>
  <c r="AB480" i="35"/>
  <c r="AA480" i="35"/>
  <c r="Z480" i="35"/>
  <c r="Y480" i="35"/>
  <c r="X480" i="35"/>
  <c r="W480" i="35"/>
  <c r="V480" i="35"/>
  <c r="AG479" i="35"/>
  <c r="AE479" i="35"/>
  <c r="AD479" i="35"/>
  <c r="AC479" i="35"/>
  <c r="AB479" i="35"/>
  <c r="AA479" i="35"/>
  <c r="Z479" i="35"/>
  <c r="Y479" i="35"/>
  <c r="X479" i="35"/>
  <c r="W479" i="35"/>
  <c r="V479" i="35"/>
  <c r="AG478" i="35"/>
  <c r="AE478" i="35"/>
  <c r="AD478" i="35"/>
  <c r="AC478" i="35"/>
  <c r="AB478" i="35"/>
  <c r="AA478" i="35"/>
  <c r="Z478" i="35"/>
  <c r="Y478" i="35"/>
  <c r="X478" i="35"/>
  <c r="W478" i="35"/>
  <c r="V478" i="35"/>
  <c r="AG477" i="35"/>
  <c r="AE477" i="35"/>
  <c r="AD477" i="35"/>
  <c r="AC477" i="35"/>
  <c r="AB477" i="35"/>
  <c r="AA477" i="35"/>
  <c r="Z477" i="35"/>
  <c r="Y477" i="35"/>
  <c r="X477" i="35"/>
  <c r="W477" i="35"/>
  <c r="V477" i="35"/>
  <c r="AG476" i="35"/>
  <c r="AE476" i="35"/>
  <c r="AD476" i="35"/>
  <c r="AC476" i="35"/>
  <c r="AB476" i="35"/>
  <c r="AA476" i="35"/>
  <c r="Z476" i="35"/>
  <c r="Y476" i="35"/>
  <c r="X476" i="35"/>
  <c r="W476" i="35"/>
  <c r="V476" i="35"/>
  <c r="AG475" i="35"/>
  <c r="AE475" i="35"/>
  <c r="AD475" i="35"/>
  <c r="AC475" i="35"/>
  <c r="AB475" i="35"/>
  <c r="AA475" i="35"/>
  <c r="Z475" i="35"/>
  <c r="Y475" i="35"/>
  <c r="X475" i="35"/>
  <c r="W475" i="35"/>
  <c r="V475" i="35"/>
  <c r="AG474" i="35"/>
  <c r="AE474" i="35"/>
  <c r="AD474" i="35"/>
  <c r="AC474" i="35"/>
  <c r="AB474" i="35"/>
  <c r="AA474" i="35"/>
  <c r="Z474" i="35"/>
  <c r="Y474" i="35"/>
  <c r="X474" i="35"/>
  <c r="W474" i="35"/>
  <c r="V474" i="35"/>
  <c r="AG473" i="35"/>
  <c r="AE473" i="35"/>
  <c r="AD473" i="35"/>
  <c r="AC473" i="35"/>
  <c r="AB473" i="35"/>
  <c r="AA473" i="35"/>
  <c r="Z473" i="35"/>
  <c r="Y473" i="35"/>
  <c r="X473" i="35"/>
  <c r="W473" i="35"/>
  <c r="V473" i="35"/>
  <c r="AG472" i="35"/>
  <c r="AE472" i="35"/>
  <c r="AD472" i="35"/>
  <c r="AC472" i="35"/>
  <c r="AB472" i="35"/>
  <c r="AA472" i="35"/>
  <c r="Z472" i="35"/>
  <c r="Y472" i="35"/>
  <c r="X472" i="35"/>
  <c r="W472" i="35"/>
  <c r="V472" i="35"/>
  <c r="AG471" i="35"/>
  <c r="AE471" i="35"/>
  <c r="AD471" i="35"/>
  <c r="AC471" i="35"/>
  <c r="AB471" i="35"/>
  <c r="AA471" i="35"/>
  <c r="Z471" i="35"/>
  <c r="Y471" i="35"/>
  <c r="X471" i="35"/>
  <c r="W471" i="35"/>
  <c r="V471" i="35"/>
  <c r="AG470" i="35"/>
  <c r="AE470" i="35"/>
  <c r="AD470" i="35"/>
  <c r="AC470" i="35"/>
  <c r="AB470" i="35"/>
  <c r="AA470" i="35"/>
  <c r="Z470" i="35"/>
  <c r="Y470" i="35"/>
  <c r="X470" i="35"/>
  <c r="W470" i="35"/>
  <c r="V470" i="35"/>
  <c r="AG469" i="35"/>
  <c r="AE469" i="35"/>
  <c r="AD469" i="35"/>
  <c r="AC469" i="35"/>
  <c r="AB469" i="35"/>
  <c r="AA469" i="35"/>
  <c r="Z469" i="35"/>
  <c r="Y469" i="35"/>
  <c r="X469" i="35"/>
  <c r="W469" i="35"/>
  <c r="V469" i="35"/>
  <c r="AG468" i="35"/>
  <c r="AE468" i="35"/>
  <c r="AD468" i="35"/>
  <c r="AC468" i="35"/>
  <c r="AB468" i="35"/>
  <c r="AA468" i="35"/>
  <c r="Z468" i="35"/>
  <c r="Y468" i="35"/>
  <c r="X468" i="35"/>
  <c r="W468" i="35"/>
  <c r="V468" i="35"/>
  <c r="AG467" i="35"/>
  <c r="AE467" i="35"/>
  <c r="AD467" i="35"/>
  <c r="AC467" i="35"/>
  <c r="AB467" i="35"/>
  <c r="AA467" i="35"/>
  <c r="Z467" i="35"/>
  <c r="Y467" i="35"/>
  <c r="X467" i="35"/>
  <c r="W467" i="35"/>
  <c r="V467" i="35"/>
  <c r="AG466" i="35"/>
  <c r="AE466" i="35"/>
  <c r="AD466" i="35"/>
  <c r="AC466" i="35"/>
  <c r="AB466" i="35"/>
  <c r="AA466" i="35"/>
  <c r="Z466" i="35"/>
  <c r="Y466" i="35"/>
  <c r="X466" i="35"/>
  <c r="W466" i="35"/>
  <c r="V466" i="35"/>
  <c r="AG465" i="35"/>
  <c r="AE465" i="35"/>
  <c r="AD465" i="35"/>
  <c r="AC465" i="35"/>
  <c r="AB465" i="35"/>
  <c r="AA465" i="35"/>
  <c r="Z465" i="35"/>
  <c r="Y465" i="35"/>
  <c r="X465" i="35"/>
  <c r="W465" i="35"/>
  <c r="V465" i="35"/>
  <c r="AG464" i="35"/>
  <c r="AE464" i="35"/>
  <c r="AD464" i="35"/>
  <c r="AC464" i="35"/>
  <c r="AB464" i="35"/>
  <c r="AA464" i="35"/>
  <c r="Z464" i="35"/>
  <c r="Y464" i="35"/>
  <c r="X464" i="35"/>
  <c r="W464" i="35"/>
  <c r="V464" i="35"/>
  <c r="AG463" i="35"/>
  <c r="AE463" i="35"/>
  <c r="AD463" i="35"/>
  <c r="AC463" i="35"/>
  <c r="AB463" i="35"/>
  <c r="AA463" i="35"/>
  <c r="Z463" i="35"/>
  <c r="Y463" i="35"/>
  <c r="X463" i="35"/>
  <c r="W463" i="35"/>
  <c r="V463" i="35"/>
  <c r="AG462" i="35"/>
  <c r="AE462" i="35"/>
  <c r="AD462" i="35"/>
  <c r="AC462" i="35"/>
  <c r="AB462" i="35"/>
  <c r="AA462" i="35"/>
  <c r="Z462" i="35"/>
  <c r="Y462" i="35"/>
  <c r="X462" i="35"/>
  <c r="W462" i="35"/>
  <c r="V462" i="35"/>
  <c r="AG461" i="35"/>
  <c r="AE461" i="35"/>
  <c r="AD461" i="35"/>
  <c r="AC461" i="35"/>
  <c r="AB461" i="35"/>
  <c r="AA461" i="35"/>
  <c r="Z461" i="35"/>
  <c r="Y461" i="35"/>
  <c r="X461" i="35"/>
  <c r="W461" i="35"/>
  <c r="V461" i="35"/>
  <c r="AG460" i="35"/>
  <c r="AE460" i="35"/>
  <c r="AD460" i="35"/>
  <c r="AC460" i="35"/>
  <c r="AB460" i="35"/>
  <c r="AA460" i="35"/>
  <c r="Z460" i="35"/>
  <c r="Y460" i="35"/>
  <c r="X460" i="35"/>
  <c r="W460" i="35"/>
  <c r="V460" i="35"/>
  <c r="AG459" i="35"/>
  <c r="AE459" i="35"/>
  <c r="AD459" i="35"/>
  <c r="AC459" i="35"/>
  <c r="AB459" i="35"/>
  <c r="AA459" i="35"/>
  <c r="Z459" i="35"/>
  <c r="Y459" i="35"/>
  <c r="X459" i="35"/>
  <c r="W459" i="35"/>
  <c r="V459" i="35"/>
  <c r="AG458" i="35"/>
  <c r="AE458" i="35"/>
  <c r="AD458" i="35"/>
  <c r="AC458" i="35"/>
  <c r="AB458" i="35"/>
  <c r="AA458" i="35"/>
  <c r="Z458" i="35"/>
  <c r="Y458" i="35"/>
  <c r="X458" i="35"/>
  <c r="W458" i="35"/>
  <c r="V458" i="35"/>
  <c r="AG457" i="35"/>
  <c r="AE457" i="35"/>
  <c r="AD457" i="35"/>
  <c r="AC457" i="35"/>
  <c r="AB457" i="35"/>
  <c r="AA457" i="35"/>
  <c r="Z457" i="35"/>
  <c r="Y457" i="35"/>
  <c r="X457" i="35"/>
  <c r="W457" i="35"/>
  <c r="V457" i="35"/>
  <c r="AG456" i="35"/>
  <c r="AE456" i="35"/>
  <c r="AD456" i="35"/>
  <c r="AC456" i="35"/>
  <c r="AB456" i="35"/>
  <c r="AA456" i="35"/>
  <c r="Z456" i="35"/>
  <c r="Y456" i="35"/>
  <c r="X456" i="35"/>
  <c r="W456" i="35"/>
  <c r="V456" i="35"/>
  <c r="AG455" i="35"/>
  <c r="AE455" i="35"/>
  <c r="AD455" i="35"/>
  <c r="AC455" i="35"/>
  <c r="AB455" i="35"/>
  <c r="AA455" i="35"/>
  <c r="Z455" i="35"/>
  <c r="Y455" i="35"/>
  <c r="X455" i="35"/>
  <c r="W455" i="35"/>
  <c r="V455" i="35"/>
  <c r="AG454" i="35"/>
  <c r="AE454" i="35"/>
  <c r="AD454" i="35"/>
  <c r="AC454" i="35"/>
  <c r="AB454" i="35"/>
  <c r="AA454" i="35"/>
  <c r="Z454" i="35"/>
  <c r="Y454" i="35"/>
  <c r="X454" i="35"/>
  <c r="W454" i="35"/>
  <c r="V454" i="35"/>
  <c r="AG453" i="35"/>
  <c r="AE453" i="35"/>
  <c r="AD453" i="35"/>
  <c r="AC453" i="35"/>
  <c r="AB453" i="35"/>
  <c r="AA453" i="35"/>
  <c r="Z453" i="35"/>
  <c r="Y453" i="35"/>
  <c r="X453" i="35"/>
  <c r="W453" i="35"/>
  <c r="V453" i="35"/>
  <c r="AG452" i="35"/>
  <c r="AE452" i="35"/>
  <c r="AD452" i="35"/>
  <c r="AC452" i="35"/>
  <c r="AB452" i="35"/>
  <c r="AA452" i="35"/>
  <c r="Z452" i="35"/>
  <c r="Y452" i="35"/>
  <c r="X452" i="35"/>
  <c r="W452" i="35"/>
  <c r="V452" i="35"/>
  <c r="AG451" i="35"/>
  <c r="AE451" i="35"/>
  <c r="AD451" i="35"/>
  <c r="AC451" i="35"/>
  <c r="AB451" i="35"/>
  <c r="AA451" i="35"/>
  <c r="Z451" i="35"/>
  <c r="Y451" i="35"/>
  <c r="X451" i="35"/>
  <c r="W451" i="35"/>
  <c r="V451" i="35"/>
  <c r="AG450" i="35"/>
  <c r="AE450" i="35"/>
  <c r="AD450" i="35"/>
  <c r="AC450" i="35"/>
  <c r="AB450" i="35"/>
  <c r="AA450" i="35"/>
  <c r="Z450" i="35"/>
  <c r="Y450" i="35"/>
  <c r="X450" i="35"/>
  <c r="W450" i="35"/>
  <c r="V450" i="35"/>
  <c r="AG449" i="35"/>
  <c r="AE449" i="35"/>
  <c r="AD449" i="35"/>
  <c r="AC449" i="35"/>
  <c r="AB449" i="35"/>
  <c r="AA449" i="35"/>
  <c r="Z449" i="35"/>
  <c r="Y449" i="35"/>
  <c r="X449" i="35"/>
  <c r="W449" i="35"/>
  <c r="V449" i="35"/>
  <c r="AG448" i="35"/>
  <c r="AE448" i="35"/>
  <c r="AD448" i="35"/>
  <c r="AC448" i="35"/>
  <c r="AB448" i="35"/>
  <c r="AA448" i="35"/>
  <c r="Z448" i="35"/>
  <c r="Y448" i="35"/>
  <c r="X448" i="35"/>
  <c r="W448" i="35"/>
  <c r="V448" i="35"/>
  <c r="AG447" i="35"/>
  <c r="AE447" i="35"/>
  <c r="AD447" i="35"/>
  <c r="AC447" i="35"/>
  <c r="AB447" i="35"/>
  <c r="AA447" i="35"/>
  <c r="Z447" i="35"/>
  <c r="Y447" i="35"/>
  <c r="X447" i="35"/>
  <c r="W447" i="35"/>
  <c r="V447" i="35"/>
  <c r="AG446" i="35"/>
  <c r="AE446" i="35"/>
  <c r="AD446" i="35"/>
  <c r="AC446" i="35"/>
  <c r="AB446" i="35"/>
  <c r="AA446" i="35"/>
  <c r="Z446" i="35"/>
  <c r="Y446" i="35"/>
  <c r="X446" i="35"/>
  <c r="W446" i="35"/>
  <c r="V446" i="35"/>
  <c r="AG445" i="35"/>
  <c r="AE445" i="35"/>
  <c r="AD445" i="35"/>
  <c r="AC445" i="35"/>
  <c r="AB445" i="35"/>
  <c r="AA445" i="35"/>
  <c r="Z445" i="35"/>
  <c r="Y445" i="35"/>
  <c r="X445" i="35"/>
  <c r="W445" i="35"/>
  <c r="V445" i="35"/>
  <c r="AG444" i="35"/>
  <c r="AE444" i="35"/>
  <c r="AD444" i="35"/>
  <c r="AC444" i="35"/>
  <c r="AB444" i="35"/>
  <c r="AA444" i="35"/>
  <c r="Z444" i="35"/>
  <c r="Y444" i="35"/>
  <c r="X444" i="35"/>
  <c r="W444" i="35"/>
  <c r="V444" i="35"/>
  <c r="AG443" i="35"/>
  <c r="AE443" i="35"/>
  <c r="AD443" i="35"/>
  <c r="AC443" i="35"/>
  <c r="AB443" i="35"/>
  <c r="AA443" i="35"/>
  <c r="Z443" i="35"/>
  <c r="Y443" i="35"/>
  <c r="X443" i="35"/>
  <c r="W443" i="35"/>
  <c r="V443" i="35"/>
  <c r="AG442" i="35"/>
  <c r="AE442" i="35"/>
  <c r="AD442" i="35"/>
  <c r="AC442" i="35"/>
  <c r="AB442" i="35"/>
  <c r="AA442" i="35"/>
  <c r="Z442" i="35"/>
  <c r="Y442" i="35"/>
  <c r="X442" i="35"/>
  <c r="W442" i="35"/>
  <c r="V442" i="35"/>
  <c r="AG441" i="35"/>
  <c r="AE441" i="35"/>
  <c r="AD441" i="35"/>
  <c r="AC441" i="35"/>
  <c r="AB441" i="35"/>
  <c r="AA441" i="35"/>
  <c r="Z441" i="35"/>
  <c r="Y441" i="35"/>
  <c r="X441" i="35"/>
  <c r="W441" i="35"/>
  <c r="V441" i="35"/>
  <c r="AG440" i="35"/>
  <c r="AE440" i="35"/>
  <c r="AD440" i="35"/>
  <c r="AC440" i="35"/>
  <c r="AB440" i="35"/>
  <c r="AA440" i="35"/>
  <c r="Z440" i="35"/>
  <c r="Y440" i="35"/>
  <c r="X440" i="35"/>
  <c r="W440" i="35"/>
  <c r="V440" i="35"/>
  <c r="AG439" i="35"/>
  <c r="AE439" i="35"/>
  <c r="AD439" i="35"/>
  <c r="AC439" i="35"/>
  <c r="AB439" i="35"/>
  <c r="AA439" i="35"/>
  <c r="Z439" i="35"/>
  <c r="Y439" i="35"/>
  <c r="X439" i="35"/>
  <c r="W439" i="35"/>
  <c r="V439" i="35"/>
  <c r="AG438" i="35"/>
  <c r="AE438" i="35"/>
  <c r="AD438" i="35"/>
  <c r="AC438" i="35"/>
  <c r="AB438" i="35"/>
  <c r="AA438" i="35"/>
  <c r="Z438" i="35"/>
  <c r="Y438" i="35"/>
  <c r="X438" i="35"/>
  <c r="W438" i="35"/>
  <c r="V438" i="35"/>
  <c r="AG437" i="35"/>
  <c r="AE437" i="35"/>
  <c r="AD437" i="35"/>
  <c r="AC437" i="35"/>
  <c r="AB437" i="35"/>
  <c r="AA437" i="35"/>
  <c r="Z437" i="35"/>
  <c r="Y437" i="35"/>
  <c r="X437" i="35"/>
  <c r="W437" i="35"/>
  <c r="V437" i="35"/>
  <c r="AG436" i="35"/>
  <c r="AE436" i="35"/>
  <c r="AD436" i="35"/>
  <c r="AC436" i="35"/>
  <c r="AB436" i="35"/>
  <c r="AA436" i="35"/>
  <c r="Z436" i="35"/>
  <c r="Y436" i="35"/>
  <c r="X436" i="35"/>
  <c r="W436" i="35"/>
  <c r="V436" i="35"/>
  <c r="AG435" i="35"/>
  <c r="AE435" i="35"/>
  <c r="AD435" i="35"/>
  <c r="AC435" i="35"/>
  <c r="AB435" i="35"/>
  <c r="AA435" i="35"/>
  <c r="Z435" i="35"/>
  <c r="Y435" i="35"/>
  <c r="X435" i="35"/>
  <c r="W435" i="35"/>
  <c r="V435" i="35"/>
  <c r="AG434" i="35"/>
  <c r="AE434" i="35"/>
  <c r="AD434" i="35"/>
  <c r="AC434" i="35"/>
  <c r="AB434" i="35"/>
  <c r="AA434" i="35"/>
  <c r="Z434" i="35"/>
  <c r="Y434" i="35"/>
  <c r="X434" i="35"/>
  <c r="W434" i="35"/>
  <c r="V434" i="35"/>
  <c r="AG433" i="35"/>
  <c r="AE433" i="35"/>
  <c r="AD433" i="35"/>
  <c r="AC433" i="35"/>
  <c r="AB433" i="35"/>
  <c r="AA433" i="35"/>
  <c r="Z433" i="35"/>
  <c r="Y433" i="35"/>
  <c r="X433" i="35"/>
  <c r="W433" i="35"/>
  <c r="V433" i="35"/>
  <c r="AG432" i="35"/>
  <c r="AE432" i="35"/>
  <c r="AD432" i="35"/>
  <c r="AC432" i="35"/>
  <c r="AB432" i="35"/>
  <c r="AA432" i="35"/>
  <c r="Z432" i="35"/>
  <c r="Y432" i="35"/>
  <c r="X432" i="35"/>
  <c r="W432" i="35"/>
  <c r="V432" i="35"/>
  <c r="AG431" i="35"/>
  <c r="AE431" i="35"/>
  <c r="AD431" i="35"/>
  <c r="AC431" i="35"/>
  <c r="AB431" i="35"/>
  <c r="AA431" i="35"/>
  <c r="Z431" i="35"/>
  <c r="Y431" i="35"/>
  <c r="X431" i="35"/>
  <c r="W431" i="35"/>
  <c r="V431" i="35"/>
  <c r="AG430" i="35"/>
  <c r="AE430" i="35"/>
  <c r="AD430" i="35"/>
  <c r="AC430" i="35"/>
  <c r="AB430" i="35"/>
  <c r="AA430" i="35"/>
  <c r="Z430" i="35"/>
  <c r="Y430" i="35"/>
  <c r="X430" i="35"/>
  <c r="W430" i="35"/>
  <c r="V430" i="35"/>
  <c r="AG429" i="35"/>
  <c r="AE429" i="35"/>
  <c r="AD429" i="35"/>
  <c r="AC429" i="35"/>
  <c r="AB429" i="35"/>
  <c r="AA429" i="35"/>
  <c r="Z429" i="35"/>
  <c r="Y429" i="35"/>
  <c r="X429" i="35"/>
  <c r="W429" i="35"/>
  <c r="V429" i="35"/>
  <c r="AG428" i="35"/>
  <c r="AE428" i="35"/>
  <c r="AD428" i="35"/>
  <c r="AC428" i="35"/>
  <c r="AB428" i="35"/>
  <c r="AA428" i="35"/>
  <c r="Z428" i="35"/>
  <c r="Y428" i="35"/>
  <c r="X428" i="35"/>
  <c r="W428" i="35"/>
  <c r="V428" i="35"/>
  <c r="AG427" i="35"/>
  <c r="AE427" i="35"/>
  <c r="AD427" i="35"/>
  <c r="AC427" i="35"/>
  <c r="AB427" i="35"/>
  <c r="AA427" i="35"/>
  <c r="Z427" i="35"/>
  <c r="Y427" i="35"/>
  <c r="X427" i="35"/>
  <c r="W427" i="35"/>
  <c r="V427" i="35"/>
  <c r="AG426" i="35"/>
  <c r="AE426" i="35"/>
  <c r="AD426" i="35"/>
  <c r="AC426" i="35"/>
  <c r="AB426" i="35"/>
  <c r="AA426" i="35"/>
  <c r="Z426" i="35"/>
  <c r="Y426" i="35"/>
  <c r="X426" i="35"/>
  <c r="W426" i="35"/>
  <c r="V426" i="35"/>
  <c r="AG425" i="35"/>
  <c r="AE425" i="35"/>
  <c r="AD425" i="35"/>
  <c r="AC425" i="35"/>
  <c r="AB425" i="35"/>
  <c r="AA425" i="35"/>
  <c r="Z425" i="35"/>
  <c r="Y425" i="35"/>
  <c r="X425" i="35"/>
  <c r="W425" i="35"/>
  <c r="V425" i="35"/>
  <c r="AG424" i="35"/>
  <c r="AE424" i="35"/>
  <c r="AD424" i="35"/>
  <c r="AC424" i="35"/>
  <c r="AB424" i="35"/>
  <c r="AA424" i="35"/>
  <c r="Z424" i="35"/>
  <c r="Y424" i="35"/>
  <c r="X424" i="35"/>
  <c r="W424" i="35"/>
  <c r="V424" i="35"/>
  <c r="AG423" i="35"/>
  <c r="AE423" i="35"/>
  <c r="AD423" i="35"/>
  <c r="AC423" i="35"/>
  <c r="AB423" i="35"/>
  <c r="AA423" i="35"/>
  <c r="Z423" i="35"/>
  <c r="Y423" i="35"/>
  <c r="X423" i="35"/>
  <c r="W423" i="35"/>
  <c r="V423" i="35"/>
  <c r="AG422" i="35"/>
  <c r="AE422" i="35"/>
  <c r="AD422" i="35"/>
  <c r="AC422" i="35"/>
  <c r="AB422" i="35"/>
  <c r="AA422" i="35"/>
  <c r="Z422" i="35"/>
  <c r="Y422" i="35"/>
  <c r="X422" i="35"/>
  <c r="W422" i="35"/>
  <c r="V422" i="35"/>
  <c r="AG421" i="35"/>
  <c r="AE421" i="35"/>
  <c r="AD421" i="35"/>
  <c r="AC421" i="35"/>
  <c r="AB421" i="35"/>
  <c r="AA421" i="35"/>
  <c r="Z421" i="35"/>
  <c r="Y421" i="35"/>
  <c r="X421" i="35"/>
  <c r="W421" i="35"/>
  <c r="V421" i="35"/>
  <c r="AG420" i="35"/>
  <c r="AE420" i="35"/>
  <c r="AD420" i="35"/>
  <c r="AC420" i="35"/>
  <c r="AB420" i="35"/>
  <c r="AA420" i="35"/>
  <c r="Z420" i="35"/>
  <c r="Y420" i="35"/>
  <c r="X420" i="35"/>
  <c r="W420" i="35"/>
  <c r="V420" i="35"/>
  <c r="AG419" i="35"/>
  <c r="AE419" i="35"/>
  <c r="AD419" i="35"/>
  <c r="AC419" i="35"/>
  <c r="AB419" i="35"/>
  <c r="AA419" i="35"/>
  <c r="Z419" i="35"/>
  <c r="Y419" i="35"/>
  <c r="X419" i="35"/>
  <c r="W419" i="35"/>
  <c r="V419" i="35"/>
  <c r="AG418" i="35"/>
  <c r="AE418" i="35"/>
  <c r="AD418" i="35"/>
  <c r="AC418" i="35"/>
  <c r="AB418" i="35"/>
  <c r="AA418" i="35"/>
  <c r="Z418" i="35"/>
  <c r="Y418" i="35"/>
  <c r="X418" i="35"/>
  <c r="W418" i="35"/>
  <c r="V418" i="35"/>
  <c r="AG417" i="35"/>
  <c r="AE417" i="35"/>
  <c r="AD417" i="35"/>
  <c r="AC417" i="35"/>
  <c r="AB417" i="35"/>
  <c r="AA417" i="35"/>
  <c r="Z417" i="35"/>
  <c r="Y417" i="35"/>
  <c r="X417" i="35"/>
  <c r="W417" i="35"/>
  <c r="V417" i="35"/>
  <c r="AG416" i="35"/>
  <c r="AE416" i="35"/>
  <c r="AD416" i="35"/>
  <c r="AC416" i="35"/>
  <c r="AB416" i="35"/>
  <c r="AA416" i="35"/>
  <c r="Z416" i="35"/>
  <c r="Y416" i="35"/>
  <c r="X416" i="35"/>
  <c r="W416" i="35"/>
  <c r="V416" i="35"/>
  <c r="AG415" i="35"/>
  <c r="AE415" i="35"/>
  <c r="AD415" i="35"/>
  <c r="AC415" i="35"/>
  <c r="AB415" i="35"/>
  <c r="AA415" i="35"/>
  <c r="Z415" i="35"/>
  <c r="Y415" i="35"/>
  <c r="X415" i="35"/>
  <c r="W415" i="35"/>
  <c r="V415" i="35"/>
  <c r="AG414" i="35"/>
  <c r="AE414" i="35"/>
  <c r="AD414" i="35"/>
  <c r="AC414" i="35"/>
  <c r="AB414" i="35"/>
  <c r="AA414" i="35"/>
  <c r="Z414" i="35"/>
  <c r="Y414" i="35"/>
  <c r="X414" i="35"/>
  <c r="W414" i="35"/>
  <c r="V414" i="35"/>
  <c r="AG413" i="35"/>
  <c r="AE413" i="35"/>
  <c r="AD413" i="35"/>
  <c r="AC413" i="35"/>
  <c r="AB413" i="35"/>
  <c r="AA413" i="35"/>
  <c r="Z413" i="35"/>
  <c r="Y413" i="35"/>
  <c r="X413" i="35"/>
  <c r="W413" i="35"/>
  <c r="V413" i="35"/>
  <c r="AG412" i="35"/>
  <c r="AE412" i="35"/>
  <c r="AD412" i="35"/>
  <c r="AC412" i="35"/>
  <c r="AB412" i="35"/>
  <c r="AA412" i="35"/>
  <c r="Z412" i="35"/>
  <c r="Y412" i="35"/>
  <c r="X412" i="35"/>
  <c r="W412" i="35"/>
  <c r="V412" i="35"/>
  <c r="AG411" i="35"/>
  <c r="AE411" i="35"/>
  <c r="AD411" i="35"/>
  <c r="AC411" i="35"/>
  <c r="AB411" i="35"/>
  <c r="AA411" i="35"/>
  <c r="Z411" i="35"/>
  <c r="Y411" i="35"/>
  <c r="X411" i="35"/>
  <c r="W411" i="35"/>
  <c r="V411" i="35"/>
  <c r="AG410" i="35"/>
  <c r="AE410" i="35"/>
  <c r="AD410" i="35"/>
  <c r="AC410" i="35"/>
  <c r="AB410" i="35"/>
  <c r="AA410" i="35"/>
  <c r="Z410" i="35"/>
  <c r="Y410" i="35"/>
  <c r="X410" i="35"/>
  <c r="W410" i="35"/>
  <c r="V410" i="35"/>
  <c r="AG409" i="35"/>
  <c r="AE409" i="35"/>
  <c r="AD409" i="35"/>
  <c r="AC409" i="35"/>
  <c r="AB409" i="35"/>
  <c r="AA409" i="35"/>
  <c r="Z409" i="35"/>
  <c r="Y409" i="35"/>
  <c r="X409" i="35"/>
  <c r="W409" i="35"/>
  <c r="V409" i="35"/>
  <c r="AG408" i="35"/>
  <c r="AE408" i="35"/>
  <c r="AD408" i="35"/>
  <c r="AC408" i="35"/>
  <c r="AB408" i="35"/>
  <c r="AA408" i="35"/>
  <c r="Z408" i="35"/>
  <c r="Y408" i="35"/>
  <c r="X408" i="35"/>
  <c r="W408" i="35"/>
  <c r="V408" i="35"/>
  <c r="AG407" i="35"/>
  <c r="AE407" i="35"/>
  <c r="AD407" i="35"/>
  <c r="AC407" i="35"/>
  <c r="AB407" i="35"/>
  <c r="AA407" i="35"/>
  <c r="Z407" i="35"/>
  <c r="Y407" i="35"/>
  <c r="X407" i="35"/>
  <c r="W407" i="35"/>
  <c r="V407" i="35"/>
  <c r="AG406" i="35"/>
  <c r="AE406" i="35"/>
  <c r="AD406" i="35"/>
  <c r="AC406" i="35"/>
  <c r="AB406" i="35"/>
  <c r="AA406" i="35"/>
  <c r="Z406" i="35"/>
  <c r="Y406" i="35"/>
  <c r="X406" i="35"/>
  <c r="W406" i="35"/>
  <c r="V406" i="35"/>
  <c r="AG405" i="35"/>
  <c r="AE405" i="35"/>
  <c r="AD405" i="35"/>
  <c r="AC405" i="35"/>
  <c r="AB405" i="35"/>
  <c r="AA405" i="35"/>
  <c r="Z405" i="35"/>
  <c r="Y405" i="35"/>
  <c r="X405" i="35"/>
  <c r="W405" i="35"/>
  <c r="V405" i="35"/>
  <c r="AG404" i="35"/>
  <c r="AE404" i="35"/>
  <c r="AD404" i="35"/>
  <c r="AC404" i="35"/>
  <c r="AB404" i="35"/>
  <c r="AA404" i="35"/>
  <c r="Z404" i="35"/>
  <c r="Y404" i="35"/>
  <c r="X404" i="35"/>
  <c r="W404" i="35"/>
  <c r="V404" i="35"/>
  <c r="AG403" i="35"/>
  <c r="AE403" i="35"/>
  <c r="AD403" i="35"/>
  <c r="AC403" i="35"/>
  <c r="AB403" i="35"/>
  <c r="AA403" i="35"/>
  <c r="Z403" i="35"/>
  <c r="Y403" i="35"/>
  <c r="X403" i="35"/>
  <c r="W403" i="35"/>
  <c r="V403" i="35"/>
  <c r="AG402" i="35"/>
  <c r="AE402" i="35"/>
  <c r="AD402" i="35"/>
  <c r="AC402" i="35"/>
  <c r="AB402" i="35"/>
  <c r="AA402" i="35"/>
  <c r="Z402" i="35"/>
  <c r="Y402" i="35"/>
  <c r="X402" i="35"/>
  <c r="W402" i="35"/>
  <c r="V402" i="35"/>
  <c r="AG401" i="35"/>
  <c r="AE401" i="35"/>
  <c r="AD401" i="35"/>
  <c r="AC401" i="35"/>
  <c r="AB401" i="35"/>
  <c r="AA401" i="35"/>
  <c r="Z401" i="35"/>
  <c r="Y401" i="35"/>
  <c r="X401" i="35"/>
  <c r="W401" i="35"/>
  <c r="V401" i="35"/>
  <c r="AG400" i="35"/>
  <c r="AE400" i="35"/>
  <c r="AD400" i="35"/>
  <c r="AC400" i="35"/>
  <c r="AB400" i="35"/>
  <c r="AA400" i="35"/>
  <c r="Z400" i="35"/>
  <c r="Y400" i="35"/>
  <c r="X400" i="35"/>
  <c r="W400" i="35"/>
  <c r="V400" i="35"/>
  <c r="AG399" i="35"/>
  <c r="AE399" i="35"/>
  <c r="AD399" i="35"/>
  <c r="AC399" i="35"/>
  <c r="AB399" i="35"/>
  <c r="AA399" i="35"/>
  <c r="Z399" i="35"/>
  <c r="Y399" i="35"/>
  <c r="X399" i="35"/>
  <c r="W399" i="35"/>
  <c r="V399" i="35"/>
  <c r="AG398" i="35"/>
  <c r="AE398" i="35"/>
  <c r="AD398" i="35"/>
  <c r="AC398" i="35"/>
  <c r="AB398" i="35"/>
  <c r="AA398" i="35"/>
  <c r="Z398" i="35"/>
  <c r="Y398" i="35"/>
  <c r="X398" i="35"/>
  <c r="W398" i="35"/>
  <c r="V398" i="35"/>
  <c r="AG397" i="35"/>
  <c r="AE397" i="35"/>
  <c r="AD397" i="35"/>
  <c r="AC397" i="35"/>
  <c r="AB397" i="35"/>
  <c r="AA397" i="35"/>
  <c r="Z397" i="35"/>
  <c r="Y397" i="35"/>
  <c r="X397" i="35"/>
  <c r="W397" i="35"/>
  <c r="V397" i="35"/>
  <c r="AG396" i="35"/>
  <c r="AE396" i="35"/>
  <c r="AD396" i="35"/>
  <c r="AC396" i="35"/>
  <c r="AB396" i="35"/>
  <c r="AA396" i="35"/>
  <c r="Z396" i="35"/>
  <c r="Y396" i="35"/>
  <c r="X396" i="35"/>
  <c r="W396" i="35"/>
  <c r="V396" i="35"/>
  <c r="AG395" i="35"/>
  <c r="AE395" i="35"/>
  <c r="AD395" i="35"/>
  <c r="AC395" i="35"/>
  <c r="AB395" i="35"/>
  <c r="AA395" i="35"/>
  <c r="Z395" i="35"/>
  <c r="Y395" i="35"/>
  <c r="X395" i="35"/>
  <c r="W395" i="35"/>
  <c r="V395" i="35"/>
  <c r="AG394" i="35"/>
  <c r="AE394" i="35"/>
  <c r="AD394" i="35"/>
  <c r="AC394" i="35"/>
  <c r="AB394" i="35"/>
  <c r="AA394" i="35"/>
  <c r="Z394" i="35"/>
  <c r="Y394" i="35"/>
  <c r="X394" i="35"/>
  <c r="W394" i="35"/>
  <c r="V394" i="35"/>
  <c r="AG393" i="35"/>
  <c r="AE393" i="35"/>
  <c r="AD393" i="35"/>
  <c r="AC393" i="35"/>
  <c r="AB393" i="35"/>
  <c r="AA393" i="35"/>
  <c r="Z393" i="35"/>
  <c r="Y393" i="35"/>
  <c r="X393" i="35"/>
  <c r="W393" i="35"/>
  <c r="V393" i="35"/>
  <c r="AG392" i="35"/>
  <c r="AE392" i="35"/>
  <c r="AD392" i="35"/>
  <c r="AC392" i="35"/>
  <c r="AB392" i="35"/>
  <c r="AA392" i="35"/>
  <c r="Z392" i="35"/>
  <c r="Y392" i="35"/>
  <c r="X392" i="35"/>
  <c r="W392" i="35"/>
  <c r="V392" i="35"/>
  <c r="AG391" i="35"/>
  <c r="AE391" i="35"/>
  <c r="AD391" i="35"/>
  <c r="AC391" i="35"/>
  <c r="AB391" i="35"/>
  <c r="AA391" i="35"/>
  <c r="Z391" i="35"/>
  <c r="Y391" i="35"/>
  <c r="X391" i="35"/>
  <c r="W391" i="35"/>
  <c r="V391" i="35"/>
  <c r="AG390" i="35"/>
  <c r="AE390" i="35"/>
  <c r="AD390" i="35"/>
  <c r="AC390" i="35"/>
  <c r="AB390" i="35"/>
  <c r="AA390" i="35"/>
  <c r="Z390" i="35"/>
  <c r="Y390" i="35"/>
  <c r="X390" i="35"/>
  <c r="W390" i="35"/>
  <c r="V390" i="35"/>
  <c r="AG389" i="35"/>
  <c r="AE389" i="35"/>
  <c r="AD389" i="35"/>
  <c r="AC389" i="35"/>
  <c r="AB389" i="35"/>
  <c r="AA389" i="35"/>
  <c r="Z389" i="35"/>
  <c r="Y389" i="35"/>
  <c r="X389" i="35"/>
  <c r="W389" i="35"/>
  <c r="V389" i="35"/>
  <c r="AG388" i="35"/>
  <c r="AE388" i="35"/>
  <c r="AD388" i="35"/>
  <c r="AC388" i="35"/>
  <c r="AB388" i="35"/>
  <c r="AA388" i="35"/>
  <c r="Z388" i="35"/>
  <c r="Y388" i="35"/>
  <c r="X388" i="35"/>
  <c r="W388" i="35"/>
  <c r="V388" i="35"/>
  <c r="AG387" i="35"/>
  <c r="AE387" i="35"/>
  <c r="AD387" i="35"/>
  <c r="AC387" i="35"/>
  <c r="AB387" i="35"/>
  <c r="AA387" i="35"/>
  <c r="Z387" i="35"/>
  <c r="Y387" i="35"/>
  <c r="X387" i="35"/>
  <c r="W387" i="35"/>
  <c r="V387" i="35"/>
  <c r="AG386" i="35"/>
  <c r="AE386" i="35"/>
  <c r="AD386" i="35"/>
  <c r="AC386" i="35"/>
  <c r="AB386" i="35"/>
  <c r="AA386" i="35"/>
  <c r="Z386" i="35"/>
  <c r="Y386" i="35"/>
  <c r="X386" i="35"/>
  <c r="W386" i="35"/>
  <c r="V386" i="35"/>
  <c r="AG385" i="35"/>
  <c r="AE385" i="35"/>
  <c r="AD385" i="35"/>
  <c r="AC385" i="35"/>
  <c r="AB385" i="35"/>
  <c r="AA385" i="35"/>
  <c r="Z385" i="35"/>
  <c r="Y385" i="35"/>
  <c r="X385" i="35"/>
  <c r="W385" i="35"/>
  <c r="V385" i="35"/>
  <c r="AG384" i="35"/>
  <c r="AE384" i="35"/>
  <c r="AD384" i="35"/>
  <c r="AC384" i="35"/>
  <c r="AB384" i="35"/>
  <c r="AA384" i="35"/>
  <c r="Z384" i="35"/>
  <c r="Y384" i="35"/>
  <c r="X384" i="35"/>
  <c r="W384" i="35"/>
  <c r="V384" i="35"/>
  <c r="AG383" i="35"/>
  <c r="AE383" i="35"/>
  <c r="AD383" i="35"/>
  <c r="AC383" i="35"/>
  <c r="AB383" i="35"/>
  <c r="AA383" i="35"/>
  <c r="Z383" i="35"/>
  <c r="Y383" i="35"/>
  <c r="X383" i="35"/>
  <c r="W383" i="35"/>
  <c r="V383" i="35"/>
  <c r="AG382" i="35"/>
  <c r="AE382" i="35"/>
  <c r="AD382" i="35"/>
  <c r="AC382" i="35"/>
  <c r="AB382" i="35"/>
  <c r="AA382" i="35"/>
  <c r="Z382" i="35"/>
  <c r="Y382" i="35"/>
  <c r="X382" i="35"/>
  <c r="W382" i="35"/>
  <c r="V382" i="35"/>
  <c r="AG381" i="35"/>
  <c r="AE381" i="35"/>
  <c r="AD381" i="35"/>
  <c r="AC381" i="35"/>
  <c r="AB381" i="35"/>
  <c r="AA381" i="35"/>
  <c r="Z381" i="35"/>
  <c r="Y381" i="35"/>
  <c r="X381" i="35"/>
  <c r="W381" i="35"/>
  <c r="V381" i="35"/>
  <c r="AG380" i="35"/>
  <c r="AE380" i="35"/>
  <c r="AD380" i="35"/>
  <c r="AC380" i="35"/>
  <c r="AB380" i="35"/>
  <c r="AA380" i="35"/>
  <c r="Z380" i="35"/>
  <c r="Y380" i="35"/>
  <c r="X380" i="35"/>
  <c r="W380" i="35"/>
  <c r="V380" i="35"/>
  <c r="AG379" i="35"/>
  <c r="AE379" i="35"/>
  <c r="AD379" i="35"/>
  <c r="AC379" i="35"/>
  <c r="AB379" i="35"/>
  <c r="AA379" i="35"/>
  <c r="Z379" i="35"/>
  <c r="Y379" i="35"/>
  <c r="X379" i="35"/>
  <c r="W379" i="35"/>
  <c r="V379" i="35"/>
  <c r="AG378" i="35"/>
  <c r="AE378" i="35"/>
  <c r="AD378" i="35"/>
  <c r="AC378" i="35"/>
  <c r="AB378" i="35"/>
  <c r="AA378" i="35"/>
  <c r="Z378" i="35"/>
  <c r="Y378" i="35"/>
  <c r="X378" i="35"/>
  <c r="W378" i="35"/>
  <c r="V378" i="35"/>
  <c r="AG377" i="35"/>
  <c r="AE377" i="35"/>
  <c r="AD377" i="35"/>
  <c r="AC377" i="35"/>
  <c r="AB377" i="35"/>
  <c r="AA377" i="35"/>
  <c r="Z377" i="35"/>
  <c r="Y377" i="35"/>
  <c r="X377" i="35"/>
  <c r="W377" i="35"/>
  <c r="V377" i="35"/>
  <c r="AG376" i="35"/>
  <c r="AE376" i="35"/>
  <c r="AD376" i="35"/>
  <c r="AC376" i="35"/>
  <c r="AB376" i="35"/>
  <c r="AA376" i="35"/>
  <c r="Z376" i="35"/>
  <c r="Y376" i="35"/>
  <c r="X376" i="35"/>
  <c r="W376" i="35"/>
  <c r="V376" i="35"/>
  <c r="AG375" i="35"/>
  <c r="AE375" i="35"/>
  <c r="AD375" i="35"/>
  <c r="AC375" i="35"/>
  <c r="AB375" i="35"/>
  <c r="AA375" i="35"/>
  <c r="Z375" i="35"/>
  <c r="Y375" i="35"/>
  <c r="X375" i="35"/>
  <c r="W375" i="35"/>
  <c r="V375" i="35"/>
  <c r="AG374" i="35"/>
  <c r="AE374" i="35"/>
  <c r="AD374" i="35"/>
  <c r="AC374" i="35"/>
  <c r="AB374" i="35"/>
  <c r="AA374" i="35"/>
  <c r="Z374" i="35"/>
  <c r="Y374" i="35"/>
  <c r="X374" i="35"/>
  <c r="W374" i="35"/>
  <c r="V374" i="35"/>
  <c r="AG373" i="35"/>
  <c r="AE373" i="35"/>
  <c r="AD373" i="35"/>
  <c r="AC373" i="35"/>
  <c r="AB373" i="35"/>
  <c r="AA373" i="35"/>
  <c r="Z373" i="35"/>
  <c r="Y373" i="35"/>
  <c r="X373" i="35"/>
  <c r="W373" i="35"/>
  <c r="V373" i="35"/>
  <c r="AG372" i="35"/>
  <c r="AE372" i="35"/>
  <c r="AD372" i="35"/>
  <c r="AC372" i="35"/>
  <c r="AB372" i="35"/>
  <c r="AA372" i="35"/>
  <c r="Z372" i="35"/>
  <c r="Y372" i="35"/>
  <c r="X372" i="35"/>
  <c r="W372" i="35"/>
  <c r="V372" i="35"/>
  <c r="AG371" i="35"/>
  <c r="AE371" i="35"/>
  <c r="AD371" i="35"/>
  <c r="AC371" i="35"/>
  <c r="AB371" i="35"/>
  <c r="AA371" i="35"/>
  <c r="Z371" i="35"/>
  <c r="Y371" i="35"/>
  <c r="X371" i="35"/>
  <c r="W371" i="35"/>
  <c r="V371" i="35"/>
  <c r="AG370" i="35"/>
  <c r="AE370" i="35"/>
  <c r="AD370" i="35"/>
  <c r="AC370" i="35"/>
  <c r="AB370" i="35"/>
  <c r="AA370" i="35"/>
  <c r="Z370" i="35"/>
  <c r="Y370" i="35"/>
  <c r="X370" i="35"/>
  <c r="W370" i="35"/>
  <c r="V370" i="35"/>
  <c r="AG369" i="35"/>
  <c r="AE369" i="35"/>
  <c r="AD369" i="35"/>
  <c r="AC369" i="35"/>
  <c r="AB369" i="35"/>
  <c r="AA369" i="35"/>
  <c r="Z369" i="35"/>
  <c r="Y369" i="35"/>
  <c r="X369" i="35"/>
  <c r="W369" i="35"/>
  <c r="V369" i="35"/>
  <c r="V519" i="35"/>
  <c r="W519" i="35"/>
  <c r="X519" i="35"/>
  <c r="Y519" i="35"/>
  <c r="Z519" i="35"/>
  <c r="AA519" i="35"/>
  <c r="AB519" i="35"/>
  <c r="AC519" i="35"/>
  <c r="AD519" i="35"/>
  <c r="AE519" i="35"/>
  <c r="AG519" i="35"/>
  <c r="AF380" i="35" l="1"/>
  <c r="AF372" i="35"/>
  <c r="AF384" i="35"/>
  <c r="AF386" i="35"/>
  <c r="AF387" i="35"/>
  <c r="AF376" i="35"/>
  <c r="AF377" i="35"/>
  <c r="AF381" i="35"/>
  <c r="AF385" i="35"/>
  <c r="AF370" i="35"/>
  <c r="AF374" i="35"/>
  <c r="AF378" i="35"/>
  <c r="AF382" i="35"/>
  <c r="AF369" i="35"/>
  <c r="AF373" i="35"/>
  <c r="AF371" i="35"/>
  <c r="AF375" i="35"/>
  <c r="AF379" i="35"/>
  <c r="AF383" i="35"/>
  <c r="AF519" i="35"/>
  <c r="AF392" i="35"/>
  <c r="AF394" i="35"/>
  <c r="AF396" i="35"/>
  <c r="AF398" i="35"/>
  <c r="AF400" i="35"/>
  <c r="AF402" i="35"/>
  <c r="AF404" i="35"/>
  <c r="AF406" i="35"/>
  <c r="AF408" i="35"/>
  <c r="AF410" i="35"/>
  <c r="AF412" i="35"/>
  <c r="AF414" i="35"/>
  <c r="AF416" i="35"/>
  <c r="AF418" i="35"/>
  <c r="AF420" i="35"/>
  <c r="AF422" i="35"/>
  <c r="AF424" i="35"/>
  <c r="AF426" i="35"/>
  <c r="AF428" i="35"/>
  <c r="AF430" i="35"/>
  <c r="AF432" i="35"/>
  <c r="AF388" i="35"/>
  <c r="AF390" i="35"/>
  <c r="AF389" i="35"/>
  <c r="AF391" i="35"/>
  <c r="AF393" i="35"/>
  <c r="AF395" i="35"/>
  <c r="AF397" i="35"/>
  <c r="AF399" i="35"/>
  <c r="AF401" i="35"/>
  <c r="AF403" i="35"/>
  <c r="AF405" i="35"/>
  <c r="AF407" i="35"/>
  <c r="AF409" i="35"/>
  <c r="AF411" i="35"/>
  <c r="AF413" i="35"/>
  <c r="AF415" i="35"/>
  <c r="AF417" i="35"/>
  <c r="AF419" i="35"/>
  <c r="AF421" i="35"/>
  <c r="AF423" i="35"/>
  <c r="AF425" i="35"/>
  <c r="AF427" i="35"/>
  <c r="AF429" i="35"/>
  <c r="AF431" i="35"/>
  <c r="AF433" i="35"/>
  <c r="AF434" i="35"/>
  <c r="AF435" i="35"/>
  <c r="AF436" i="35"/>
  <c r="AF438" i="35"/>
  <c r="AF440" i="35"/>
  <c r="AF442" i="35"/>
  <c r="AF444" i="35"/>
  <c r="AF445" i="35"/>
  <c r="AF446" i="35"/>
  <c r="AF447" i="35"/>
  <c r="AF448" i="35"/>
  <c r="AF449" i="35"/>
  <c r="AF450" i="35"/>
  <c r="AF451" i="35"/>
  <c r="AF452" i="35"/>
  <c r="AF453" i="35"/>
  <c r="AF454" i="35"/>
  <c r="AF455" i="35"/>
  <c r="AF456" i="35"/>
  <c r="AF457" i="35"/>
  <c r="AF458" i="35"/>
  <c r="AF459" i="35"/>
  <c r="AF460" i="35"/>
  <c r="AF461" i="35"/>
  <c r="AF462" i="35"/>
  <c r="AF463" i="35"/>
  <c r="AF464" i="35"/>
  <c r="AF465" i="35"/>
  <c r="AF466" i="35"/>
  <c r="AF467" i="35"/>
  <c r="AF468" i="35"/>
  <c r="AF469" i="35"/>
  <c r="AF470" i="35"/>
  <c r="AF471" i="35"/>
  <c r="AF472" i="35"/>
  <c r="AF473" i="35"/>
  <c r="AF474" i="35"/>
  <c r="AF475" i="35"/>
  <c r="AF476" i="35"/>
  <c r="AF477" i="35"/>
  <c r="AF478" i="35"/>
  <c r="AF479" i="35"/>
  <c r="AF480" i="35"/>
  <c r="AF481" i="35"/>
  <c r="AF482" i="35"/>
  <c r="AF483" i="35"/>
  <c r="AF484" i="35"/>
  <c r="AF485" i="35"/>
  <c r="AF486" i="35"/>
  <c r="AF487" i="35"/>
  <c r="AF488" i="35"/>
  <c r="AF489" i="35"/>
  <c r="AF490" i="35"/>
  <c r="AF491" i="35"/>
  <c r="AF492" i="35"/>
  <c r="AF493" i="35"/>
  <c r="AF494" i="35"/>
  <c r="AF495" i="35"/>
  <c r="AF496" i="35"/>
  <c r="AF497" i="35"/>
  <c r="AF498" i="35"/>
  <c r="AF499" i="35"/>
  <c r="AF500" i="35"/>
  <c r="AF501" i="35"/>
  <c r="AF502" i="35"/>
  <c r="AF503" i="35"/>
  <c r="AF504" i="35"/>
  <c r="AF505" i="35"/>
  <c r="AF506" i="35"/>
  <c r="AF507" i="35"/>
  <c r="AF508" i="35"/>
  <c r="AF509" i="35"/>
  <c r="AF510" i="35"/>
  <c r="AF511" i="35"/>
  <c r="AF512" i="35"/>
  <c r="AF513" i="35"/>
  <c r="AF514" i="35"/>
  <c r="AF515" i="35"/>
  <c r="AF516" i="35"/>
  <c r="AF517" i="35"/>
  <c r="AF518" i="35"/>
  <c r="AF567" i="35"/>
  <c r="AF437" i="35"/>
  <c r="AF439" i="35"/>
  <c r="AF441" i="35"/>
  <c r="AF443" i="35"/>
  <c r="P86" i="45"/>
  <c r="O86" i="45"/>
  <c r="N86" i="45"/>
  <c r="M86" i="45"/>
  <c r="L86" i="45"/>
  <c r="K86" i="45"/>
  <c r="J86" i="45"/>
  <c r="I86" i="45"/>
  <c r="H86" i="45"/>
  <c r="G86" i="45"/>
  <c r="F86" i="45"/>
  <c r="E86" i="45"/>
  <c r="D86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P84" i="45"/>
  <c r="O84" i="45"/>
  <c r="N84" i="45"/>
  <c r="M84" i="45"/>
  <c r="L84" i="45"/>
  <c r="K84" i="45"/>
  <c r="J84" i="45"/>
  <c r="I84" i="45"/>
  <c r="H84" i="45"/>
  <c r="G84" i="45"/>
  <c r="F84" i="45"/>
  <c r="E84" i="45"/>
  <c r="D84" i="45"/>
  <c r="P83" i="45"/>
  <c r="O83" i="45"/>
  <c r="N83" i="45"/>
  <c r="M83" i="45"/>
  <c r="L83" i="45"/>
  <c r="K83" i="45"/>
  <c r="J83" i="45"/>
  <c r="I83" i="45"/>
  <c r="H83" i="45"/>
  <c r="G83" i="45"/>
  <c r="F83" i="45"/>
  <c r="E83" i="45"/>
  <c r="D83" i="45"/>
  <c r="P82" i="45"/>
  <c r="O82" i="45"/>
  <c r="N82" i="45"/>
  <c r="M82" i="45"/>
  <c r="L82" i="45"/>
  <c r="K82" i="45"/>
  <c r="J82" i="45"/>
  <c r="I82" i="45"/>
  <c r="H82" i="45"/>
  <c r="G82" i="45"/>
  <c r="F82" i="45"/>
  <c r="E82" i="45"/>
  <c r="D82" i="45"/>
  <c r="P81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P80" i="45"/>
  <c r="O80" i="45"/>
  <c r="N80" i="45"/>
  <c r="M80" i="45"/>
  <c r="L80" i="45"/>
  <c r="K80" i="45"/>
  <c r="J80" i="45"/>
  <c r="I80" i="45"/>
  <c r="H80" i="45"/>
  <c r="G80" i="45"/>
  <c r="F80" i="45"/>
  <c r="E80" i="45"/>
  <c r="D80" i="45"/>
  <c r="P79" i="45"/>
  <c r="O79" i="45"/>
  <c r="N79" i="45"/>
  <c r="M79" i="45"/>
  <c r="L79" i="45"/>
  <c r="K79" i="45"/>
  <c r="J79" i="45"/>
  <c r="I79" i="45"/>
  <c r="H79" i="45"/>
  <c r="G79" i="45"/>
  <c r="F79" i="45"/>
  <c r="E79" i="45"/>
  <c r="D79" i="45"/>
  <c r="P78" i="45"/>
  <c r="O78" i="45"/>
  <c r="N78" i="45"/>
  <c r="M78" i="45"/>
  <c r="L78" i="45"/>
  <c r="K78" i="45"/>
  <c r="J78" i="45"/>
  <c r="I78" i="45"/>
  <c r="H78" i="45"/>
  <c r="G78" i="45"/>
  <c r="F78" i="45"/>
  <c r="E78" i="45"/>
  <c r="D78" i="45"/>
  <c r="P77" i="45"/>
  <c r="O77" i="45"/>
  <c r="N77" i="45"/>
  <c r="M77" i="45"/>
  <c r="L77" i="45"/>
  <c r="K77" i="45"/>
  <c r="J77" i="45"/>
  <c r="I77" i="45"/>
  <c r="H77" i="45"/>
  <c r="G77" i="45"/>
  <c r="F77" i="45"/>
  <c r="E77" i="45"/>
  <c r="D77" i="45"/>
  <c r="P76" i="45"/>
  <c r="O76" i="45"/>
  <c r="M76" i="45"/>
  <c r="N76" i="45" s="1"/>
  <c r="L76" i="45"/>
  <c r="K76" i="45"/>
  <c r="I76" i="45"/>
  <c r="H76" i="45"/>
  <c r="G76" i="45"/>
  <c r="E76" i="45"/>
  <c r="F76" i="45" s="1"/>
  <c r="D76" i="45"/>
  <c r="O75" i="45"/>
  <c r="M75" i="45"/>
  <c r="N75" i="45" s="1"/>
  <c r="K75" i="45"/>
  <c r="I75" i="45"/>
  <c r="J75" i="45" s="1"/>
  <c r="G75" i="45"/>
  <c r="E75" i="45"/>
  <c r="F75" i="45" s="1"/>
  <c r="D75" i="45"/>
  <c r="P75" i="45" s="1"/>
  <c r="O74" i="45"/>
  <c r="P74" i="45" s="1"/>
  <c r="N74" i="45"/>
  <c r="M74" i="45"/>
  <c r="K74" i="45"/>
  <c r="L74" i="45" s="1"/>
  <c r="J74" i="45"/>
  <c r="I74" i="45"/>
  <c r="G74" i="45"/>
  <c r="H74" i="45" s="1"/>
  <c r="F74" i="45"/>
  <c r="E74" i="45"/>
  <c r="D74" i="45"/>
  <c r="O73" i="45"/>
  <c r="P73" i="45" s="1"/>
  <c r="M73" i="45"/>
  <c r="K73" i="45"/>
  <c r="I73" i="45"/>
  <c r="H73" i="45"/>
  <c r="G73" i="45"/>
  <c r="E73" i="45"/>
  <c r="D73" i="45"/>
  <c r="P72" i="45"/>
  <c r="O72" i="45"/>
  <c r="M72" i="45"/>
  <c r="N72" i="45" s="1"/>
  <c r="L72" i="45"/>
  <c r="K72" i="45"/>
  <c r="I72" i="45"/>
  <c r="H72" i="45"/>
  <c r="G72" i="45"/>
  <c r="E72" i="45"/>
  <c r="F72" i="45" s="1"/>
  <c r="D72" i="45"/>
  <c r="O71" i="45"/>
  <c r="M71" i="45"/>
  <c r="N71" i="45" s="1"/>
  <c r="K71" i="45"/>
  <c r="I71" i="45"/>
  <c r="J71" i="45" s="1"/>
  <c r="G71" i="45"/>
  <c r="E71" i="45"/>
  <c r="F71" i="45" s="1"/>
  <c r="D71" i="45"/>
  <c r="P71" i="45" s="1"/>
  <c r="O70" i="45"/>
  <c r="P70" i="45" s="1"/>
  <c r="N70" i="45"/>
  <c r="M70" i="45"/>
  <c r="K70" i="45"/>
  <c r="L70" i="45" s="1"/>
  <c r="J70" i="45"/>
  <c r="I70" i="45"/>
  <c r="G70" i="45"/>
  <c r="H70" i="45" s="1"/>
  <c r="F70" i="45"/>
  <c r="E70" i="45"/>
  <c r="D70" i="45"/>
  <c r="O69" i="45"/>
  <c r="P69" i="45" s="1"/>
  <c r="M69" i="45"/>
  <c r="K69" i="45"/>
  <c r="I69" i="45"/>
  <c r="H69" i="45"/>
  <c r="G69" i="45"/>
  <c r="E69" i="45"/>
  <c r="D69" i="45"/>
  <c r="P68" i="45"/>
  <c r="O68" i="45"/>
  <c r="M68" i="45"/>
  <c r="N68" i="45" s="1"/>
  <c r="L68" i="45"/>
  <c r="K68" i="45"/>
  <c r="I68" i="45"/>
  <c r="H68" i="45"/>
  <c r="G68" i="45"/>
  <c r="E68" i="45"/>
  <c r="F68" i="45" s="1"/>
  <c r="D68" i="45"/>
  <c r="O67" i="45"/>
  <c r="M67" i="45"/>
  <c r="N67" i="45" s="1"/>
  <c r="K67" i="45"/>
  <c r="I67" i="45"/>
  <c r="J67" i="45" s="1"/>
  <c r="G67" i="45"/>
  <c r="E67" i="45"/>
  <c r="F67" i="45" s="1"/>
  <c r="D67" i="45"/>
  <c r="P67" i="45" s="1"/>
  <c r="O66" i="45"/>
  <c r="P66" i="45" s="1"/>
  <c r="N66" i="45"/>
  <c r="M66" i="45"/>
  <c r="K66" i="45"/>
  <c r="L66" i="45" s="1"/>
  <c r="J66" i="45"/>
  <c r="I66" i="45"/>
  <c r="G66" i="45"/>
  <c r="H66" i="45" s="1"/>
  <c r="F66" i="45"/>
  <c r="E66" i="45"/>
  <c r="D66" i="45"/>
  <c r="G52" i="45"/>
  <c r="F52" i="45"/>
  <c r="E52" i="45"/>
  <c r="G51" i="45"/>
  <c r="F51" i="45"/>
  <c r="E51" i="45"/>
  <c r="F50" i="45"/>
  <c r="E50" i="45"/>
  <c r="G49" i="45"/>
  <c r="F49" i="45"/>
  <c r="E49" i="45"/>
  <c r="G48" i="45"/>
  <c r="F48" i="45"/>
  <c r="E48" i="45"/>
  <c r="G47" i="45"/>
  <c r="F47" i="45"/>
  <c r="E47" i="45"/>
  <c r="F46" i="45"/>
  <c r="E46" i="45"/>
  <c r="G45" i="45"/>
  <c r="F45" i="45"/>
  <c r="E45" i="45"/>
  <c r="G44" i="45"/>
  <c r="F44" i="45"/>
  <c r="E44" i="45"/>
  <c r="P218" i="40"/>
  <c r="P131" i="40"/>
  <c r="FG113" i="42"/>
  <c r="EQ113" i="42"/>
  <c r="FF113" i="42" s="1"/>
  <c r="EN113" i="42"/>
  <c r="FC113" i="42" s="1"/>
  <c r="EA113" i="42"/>
  <c r="EP113" i="42" s="1"/>
  <c r="FE113" i="42" s="1"/>
  <c r="DY113" i="42"/>
  <c r="DK113" i="42"/>
  <c r="DZ113" i="42" s="1"/>
  <c r="EO113" i="42" s="1"/>
  <c r="FD113" i="42" s="1"/>
  <c r="DH113" i="42"/>
  <c r="DW113" i="42" s="1"/>
  <c r="EL113" i="42" s="1"/>
  <c r="FA113" i="42" s="1"/>
  <c r="CU113" i="42"/>
  <c r="DJ113" i="42" s="1"/>
  <c r="CT113" i="42"/>
  <c r="DI113" i="42" s="1"/>
  <c r="DX113" i="42" s="1"/>
  <c r="EM113" i="42" s="1"/>
  <c r="FB113" i="42" s="1"/>
  <c r="CS113" i="42"/>
  <c r="CE113" i="42"/>
  <c r="BO113" i="42"/>
  <c r="CD113" i="42" s="1"/>
  <c r="BN113" i="42"/>
  <c r="CC113" i="42" s="1"/>
  <c r="CR113" i="42" s="1"/>
  <c r="DG113" i="42" s="1"/>
  <c r="DV113" i="42" s="1"/>
  <c r="EK113" i="42" s="1"/>
  <c r="EZ113" i="42" s="1"/>
  <c r="AY113" i="42"/>
  <c r="AI113" i="42"/>
  <c r="AX113" i="42" s="1"/>
  <c r="BM113" i="42" s="1"/>
  <c r="CB113" i="42" s="1"/>
  <c r="CQ113" i="42" s="1"/>
  <c r="DF113" i="42" s="1"/>
  <c r="DU113" i="42" s="1"/>
  <c r="EJ113" i="42" s="1"/>
  <c r="EY113" i="42" s="1"/>
  <c r="S113" i="42"/>
  <c r="AH113" i="42" s="1"/>
  <c r="AW113" i="42" s="1"/>
  <c r="BL113" i="42" s="1"/>
  <c r="CA113" i="42" s="1"/>
  <c r="CP113" i="42" s="1"/>
  <c r="DE113" i="42" s="1"/>
  <c r="DT113" i="42" s="1"/>
  <c r="EI113" i="42" s="1"/>
  <c r="EX113" i="42" s="1"/>
  <c r="E113" i="42"/>
  <c r="C113" i="42"/>
  <c r="FG112" i="42"/>
  <c r="FE112" i="42"/>
  <c r="EQ112" i="42"/>
  <c r="FF112" i="42" s="1"/>
  <c r="EP112" i="42"/>
  <c r="EA112" i="42"/>
  <c r="DZ112" i="42"/>
  <c r="EO112" i="42" s="1"/>
  <c r="FD112" i="42" s="1"/>
  <c r="DY112" i="42"/>
  <c r="EN112" i="42" s="1"/>
  <c r="FC112" i="42" s="1"/>
  <c r="DK112" i="42"/>
  <c r="DI112" i="42"/>
  <c r="DX112" i="42" s="1"/>
  <c r="EM112" i="42" s="1"/>
  <c r="FB112" i="42" s="1"/>
  <c r="DH112" i="42"/>
  <c r="DW112" i="42" s="1"/>
  <c r="EL112" i="42" s="1"/>
  <c r="FA112" i="42" s="1"/>
  <c r="CU112" i="42"/>
  <c r="DJ112" i="42" s="1"/>
  <c r="CE112" i="42"/>
  <c r="CT112" i="42" s="1"/>
  <c r="BO112" i="42"/>
  <c r="CD112" i="42" s="1"/>
  <c r="CS112" i="42" s="1"/>
  <c r="AY112" i="42"/>
  <c r="BN112" i="42" s="1"/>
  <c r="CC112" i="42" s="1"/>
  <c r="CR112" i="42" s="1"/>
  <c r="DG112" i="42" s="1"/>
  <c r="DV112" i="42" s="1"/>
  <c r="EK112" i="42" s="1"/>
  <c r="EZ112" i="42" s="1"/>
  <c r="AX112" i="42"/>
  <c r="BM112" i="42" s="1"/>
  <c r="CB112" i="42" s="1"/>
  <c r="CQ112" i="42" s="1"/>
  <c r="DF112" i="42" s="1"/>
  <c r="DU112" i="42" s="1"/>
  <c r="EJ112" i="42" s="1"/>
  <c r="EY112" i="42" s="1"/>
  <c r="AI112" i="42"/>
  <c r="S112" i="42"/>
  <c r="AH112" i="42" s="1"/>
  <c r="AW112" i="42" s="1"/>
  <c r="BL112" i="42" s="1"/>
  <c r="CA112" i="42" s="1"/>
  <c r="CP112" i="42" s="1"/>
  <c r="DE112" i="42" s="1"/>
  <c r="DT112" i="42" s="1"/>
  <c r="EI112" i="42" s="1"/>
  <c r="EX112" i="42" s="1"/>
  <c r="E112" i="42"/>
  <c r="C112" i="42"/>
  <c r="FG111" i="42"/>
  <c r="EQ111" i="42"/>
  <c r="FF111" i="42" s="1"/>
  <c r="EP111" i="42"/>
  <c r="FE111" i="42" s="1"/>
  <c r="EA111" i="42"/>
  <c r="DZ111" i="42"/>
  <c r="EO111" i="42" s="1"/>
  <c r="FD111" i="42" s="1"/>
  <c r="DV111" i="42"/>
  <c r="EK111" i="42" s="1"/>
  <c r="EZ111" i="42" s="1"/>
  <c r="DK111" i="42"/>
  <c r="CU111" i="42"/>
  <c r="DJ111" i="42" s="1"/>
  <c r="DY111" i="42" s="1"/>
  <c r="EN111" i="42" s="1"/>
  <c r="FC111" i="42" s="1"/>
  <c r="CT111" i="42"/>
  <c r="DI111" i="42" s="1"/>
  <c r="DX111" i="42" s="1"/>
  <c r="EM111" i="42" s="1"/>
  <c r="FB111" i="42" s="1"/>
  <c r="CE111" i="42"/>
  <c r="CB111" i="42"/>
  <c r="CQ111" i="42" s="1"/>
  <c r="DF111" i="42" s="1"/>
  <c r="DU111" i="42" s="1"/>
  <c r="EJ111" i="42" s="1"/>
  <c r="EY111" i="42" s="1"/>
  <c r="BO111" i="42"/>
  <c r="CD111" i="42" s="1"/>
  <c r="CS111" i="42" s="1"/>
  <c r="DH111" i="42" s="1"/>
  <c r="DW111" i="42" s="1"/>
  <c r="EL111" i="42" s="1"/>
  <c r="FA111" i="42" s="1"/>
  <c r="AY111" i="42"/>
  <c r="BN111" i="42" s="1"/>
  <c r="CC111" i="42" s="1"/>
  <c r="CR111" i="42" s="1"/>
  <c r="DG111" i="42" s="1"/>
  <c r="AX111" i="42"/>
  <c r="BM111" i="42" s="1"/>
  <c r="AI111" i="42"/>
  <c r="S111" i="42"/>
  <c r="AH111" i="42" s="1"/>
  <c r="AW111" i="42" s="1"/>
  <c r="BL111" i="42" s="1"/>
  <c r="CA111" i="42" s="1"/>
  <c r="CP111" i="42" s="1"/>
  <c r="DE111" i="42" s="1"/>
  <c r="DT111" i="42" s="1"/>
  <c r="EI111" i="42" s="1"/>
  <c r="EX111" i="42" s="1"/>
  <c r="E111" i="42"/>
  <c r="C111" i="42"/>
  <c r="FG110" i="42"/>
  <c r="FE110" i="42"/>
  <c r="EQ110" i="42"/>
  <c r="FF110" i="42" s="1"/>
  <c r="EP110" i="42"/>
  <c r="EA110" i="42"/>
  <c r="DZ110" i="42"/>
  <c r="EO110" i="42" s="1"/>
  <c r="FD110" i="42" s="1"/>
  <c r="DY110" i="42"/>
  <c r="EN110" i="42" s="1"/>
  <c r="FC110" i="42" s="1"/>
  <c r="DK110" i="42"/>
  <c r="DH110" i="42"/>
  <c r="DW110" i="42" s="1"/>
  <c r="EL110" i="42" s="1"/>
  <c r="FA110" i="42" s="1"/>
  <c r="CU110" i="42"/>
  <c r="DJ110" i="42" s="1"/>
  <c r="CE110" i="42"/>
  <c r="CT110" i="42" s="1"/>
  <c r="DI110" i="42" s="1"/>
  <c r="DX110" i="42" s="1"/>
  <c r="EM110" i="42" s="1"/>
  <c r="FB110" i="42" s="1"/>
  <c r="BO110" i="42"/>
  <c r="CD110" i="42" s="1"/>
  <c r="CS110" i="42" s="1"/>
  <c r="AY110" i="42"/>
  <c r="BN110" i="42" s="1"/>
  <c r="CC110" i="42" s="1"/>
  <c r="CR110" i="42" s="1"/>
  <c r="DG110" i="42" s="1"/>
  <c r="DV110" i="42" s="1"/>
  <c r="EK110" i="42" s="1"/>
  <c r="EZ110" i="42" s="1"/>
  <c r="AX110" i="42"/>
  <c r="BM110" i="42" s="1"/>
  <c r="CB110" i="42" s="1"/>
  <c r="CQ110" i="42" s="1"/>
  <c r="DF110" i="42" s="1"/>
  <c r="DU110" i="42" s="1"/>
  <c r="EJ110" i="42" s="1"/>
  <c r="EY110" i="42" s="1"/>
  <c r="AI110" i="42"/>
  <c r="S110" i="42"/>
  <c r="AH110" i="42" s="1"/>
  <c r="AW110" i="42" s="1"/>
  <c r="BL110" i="42" s="1"/>
  <c r="CA110" i="42" s="1"/>
  <c r="CP110" i="42" s="1"/>
  <c r="DE110" i="42" s="1"/>
  <c r="DT110" i="42" s="1"/>
  <c r="EI110" i="42" s="1"/>
  <c r="EX110" i="42" s="1"/>
  <c r="E110" i="42"/>
  <c r="C110" i="42"/>
  <c r="FG109" i="42"/>
  <c r="FA109" i="42"/>
  <c r="EQ109" i="42"/>
  <c r="FF109" i="42" s="1"/>
  <c r="EP109" i="42"/>
  <c r="FE109" i="42" s="1"/>
  <c r="EO109" i="42"/>
  <c r="FD109" i="42" s="1"/>
  <c r="EA109" i="42"/>
  <c r="DZ109" i="42"/>
  <c r="DV109" i="42"/>
  <c r="EK109" i="42" s="1"/>
  <c r="EZ109" i="42" s="1"/>
  <c r="DK109" i="42"/>
  <c r="CU109" i="42"/>
  <c r="DJ109" i="42" s="1"/>
  <c r="DY109" i="42" s="1"/>
  <c r="EN109" i="42" s="1"/>
  <c r="FC109" i="42" s="1"/>
  <c r="CT109" i="42"/>
  <c r="DI109" i="42" s="1"/>
  <c r="DX109" i="42" s="1"/>
  <c r="EM109" i="42" s="1"/>
  <c r="FB109" i="42" s="1"/>
  <c r="CE109" i="42"/>
  <c r="CB109" i="42"/>
  <c r="CQ109" i="42" s="1"/>
  <c r="DF109" i="42" s="1"/>
  <c r="DU109" i="42" s="1"/>
  <c r="EJ109" i="42" s="1"/>
  <c r="EY109" i="42" s="1"/>
  <c r="BO109" i="42"/>
  <c r="CD109" i="42" s="1"/>
  <c r="CS109" i="42" s="1"/>
  <c r="DH109" i="42" s="1"/>
  <c r="DW109" i="42" s="1"/>
  <c r="EL109" i="42" s="1"/>
  <c r="AY109" i="42"/>
  <c r="BN109" i="42" s="1"/>
  <c r="CC109" i="42" s="1"/>
  <c r="CR109" i="42" s="1"/>
  <c r="DG109" i="42" s="1"/>
  <c r="AX109" i="42"/>
  <c r="BM109" i="42" s="1"/>
  <c r="AI109" i="42"/>
  <c r="S109" i="42"/>
  <c r="AH109" i="42" s="1"/>
  <c r="AW109" i="42" s="1"/>
  <c r="BL109" i="42" s="1"/>
  <c r="CA109" i="42" s="1"/>
  <c r="CP109" i="42" s="1"/>
  <c r="DE109" i="42" s="1"/>
  <c r="DT109" i="42" s="1"/>
  <c r="EI109" i="42" s="1"/>
  <c r="EX109" i="42" s="1"/>
  <c r="E109" i="42"/>
  <c r="C109" i="42"/>
  <c r="FG108" i="42"/>
  <c r="FE108" i="42"/>
  <c r="EQ108" i="42"/>
  <c r="FF108" i="42" s="1"/>
  <c r="EP108" i="42"/>
  <c r="EA108" i="42"/>
  <c r="DZ108" i="42"/>
  <c r="EO108" i="42" s="1"/>
  <c r="FD108" i="42" s="1"/>
  <c r="DY108" i="42"/>
  <c r="EN108" i="42" s="1"/>
  <c r="FC108" i="42" s="1"/>
  <c r="DK108" i="42"/>
  <c r="DH108" i="42"/>
  <c r="DW108" i="42" s="1"/>
  <c r="EL108" i="42" s="1"/>
  <c r="FA108" i="42" s="1"/>
  <c r="CU108" i="42"/>
  <c r="DJ108" i="42" s="1"/>
  <c r="CE108" i="42"/>
  <c r="CT108" i="42" s="1"/>
  <c r="DI108" i="42" s="1"/>
  <c r="DX108" i="42" s="1"/>
  <c r="EM108" i="42" s="1"/>
  <c r="FB108" i="42" s="1"/>
  <c r="BO108" i="42"/>
  <c r="CD108" i="42" s="1"/>
  <c r="CS108" i="42" s="1"/>
  <c r="AY108" i="42"/>
  <c r="BN108" i="42" s="1"/>
  <c r="CC108" i="42" s="1"/>
  <c r="CR108" i="42" s="1"/>
  <c r="DG108" i="42" s="1"/>
  <c r="DV108" i="42" s="1"/>
  <c r="EK108" i="42" s="1"/>
  <c r="EZ108" i="42" s="1"/>
  <c r="AX108" i="42"/>
  <c r="BM108" i="42" s="1"/>
  <c r="CB108" i="42" s="1"/>
  <c r="CQ108" i="42" s="1"/>
  <c r="DF108" i="42" s="1"/>
  <c r="DU108" i="42" s="1"/>
  <c r="EJ108" i="42" s="1"/>
  <c r="EY108" i="42" s="1"/>
  <c r="AI108" i="42"/>
  <c r="S108" i="42"/>
  <c r="AH108" i="42" s="1"/>
  <c r="AW108" i="42" s="1"/>
  <c r="BL108" i="42" s="1"/>
  <c r="CA108" i="42" s="1"/>
  <c r="CP108" i="42" s="1"/>
  <c r="DE108" i="42" s="1"/>
  <c r="DT108" i="42" s="1"/>
  <c r="EI108" i="42" s="1"/>
  <c r="EX108" i="42" s="1"/>
  <c r="E108" i="42"/>
  <c r="C108" i="42"/>
  <c r="FG107" i="42"/>
  <c r="EQ107" i="42"/>
  <c r="FF107" i="42" s="1"/>
  <c r="EP107" i="42"/>
  <c r="FE107" i="42" s="1"/>
  <c r="EA107" i="42"/>
  <c r="DZ107" i="42"/>
  <c r="EO107" i="42" s="1"/>
  <c r="FD107" i="42" s="1"/>
  <c r="DW107" i="42"/>
  <c r="EL107" i="42" s="1"/>
  <c r="FA107" i="42" s="1"/>
  <c r="DK107" i="42"/>
  <c r="DJ107" i="42"/>
  <c r="DY107" i="42" s="1"/>
  <c r="EN107" i="42" s="1"/>
  <c r="FC107" i="42" s="1"/>
  <c r="DI107" i="42"/>
  <c r="DX107" i="42" s="1"/>
  <c r="EM107" i="42" s="1"/>
  <c r="FB107" i="42" s="1"/>
  <c r="CU107" i="42"/>
  <c r="CE107" i="42"/>
  <c r="CT107" i="42" s="1"/>
  <c r="BO107" i="42"/>
  <c r="CD107" i="42" s="1"/>
  <c r="CS107" i="42" s="1"/>
  <c r="DH107" i="42" s="1"/>
  <c r="AY107" i="42"/>
  <c r="BN107" i="42" s="1"/>
  <c r="CC107" i="42" s="1"/>
  <c r="CR107" i="42" s="1"/>
  <c r="DG107" i="42" s="1"/>
  <c r="DV107" i="42" s="1"/>
  <c r="EK107" i="42" s="1"/>
  <c r="EZ107" i="42" s="1"/>
  <c r="AI107" i="42"/>
  <c r="AX107" i="42" s="1"/>
  <c r="BM107" i="42" s="1"/>
  <c r="CB107" i="42" s="1"/>
  <c r="CQ107" i="42" s="1"/>
  <c r="DF107" i="42" s="1"/>
  <c r="DU107" i="42" s="1"/>
  <c r="EJ107" i="42" s="1"/>
  <c r="EY107" i="42" s="1"/>
  <c r="S107" i="42"/>
  <c r="AH107" i="42" s="1"/>
  <c r="AW107" i="42" s="1"/>
  <c r="BL107" i="42" s="1"/>
  <c r="CA107" i="42" s="1"/>
  <c r="CP107" i="42" s="1"/>
  <c r="DE107" i="42" s="1"/>
  <c r="DT107" i="42" s="1"/>
  <c r="EI107" i="42" s="1"/>
  <c r="EX107" i="42" s="1"/>
  <c r="E107" i="42"/>
  <c r="C107" i="42"/>
  <c r="FG106" i="42"/>
  <c r="FF106" i="42"/>
  <c r="EQ106" i="42"/>
  <c r="EA106" i="42"/>
  <c r="EP106" i="42" s="1"/>
  <c r="FE106" i="42" s="1"/>
  <c r="DZ106" i="42"/>
  <c r="EO106" i="42" s="1"/>
  <c r="FD106" i="42" s="1"/>
  <c r="DW106" i="42"/>
  <c r="EL106" i="42" s="1"/>
  <c r="FA106" i="42" s="1"/>
  <c r="DK106" i="42"/>
  <c r="DJ106" i="42"/>
  <c r="DY106" i="42" s="1"/>
  <c r="EN106" i="42" s="1"/>
  <c r="FC106" i="42" s="1"/>
  <c r="DI106" i="42"/>
  <c r="DX106" i="42" s="1"/>
  <c r="EM106" i="42" s="1"/>
  <c r="FB106" i="42" s="1"/>
  <c r="CU106" i="42"/>
  <c r="CE106" i="42"/>
  <c r="CT106" i="42" s="1"/>
  <c r="CD106" i="42"/>
  <c r="CS106" i="42" s="1"/>
  <c r="DH106" i="42" s="1"/>
  <c r="CB106" i="42"/>
  <c r="CQ106" i="42" s="1"/>
  <c r="DF106" i="42" s="1"/>
  <c r="DU106" i="42" s="1"/>
  <c r="EJ106" i="42" s="1"/>
  <c r="EY106" i="42" s="1"/>
  <c r="BO106" i="42"/>
  <c r="AY106" i="42"/>
  <c r="BN106" i="42" s="1"/>
  <c r="CC106" i="42" s="1"/>
  <c r="CR106" i="42" s="1"/>
  <c r="DG106" i="42" s="1"/>
  <c r="DV106" i="42" s="1"/>
  <c r="EK106" i="42" s="1"/>
  <c r="EZ106" i="42" s="1"/>
  <c r="AI106" i="42"/>
  <c r="AX106" i="42" s="1"/>
  <c r="BM106" i="42" s="1"/>
  <c r="S106" i="42"/>
  <c r="AH106" i="42" s="1"/>
  <c r="AW106" i="42" s="1"/>
  <c r="BL106" i="42" s="1"/>
  <c r="CA106" i="42" s="1"/>
  <c r="CP106" i="42" s="1"/>
  <c r="DE106" i="42" s="1"/>
  <c r="DT106" i="42" s="1"/>
  <c r="EI106" i="42" s="1"/>
  <c r="EX106" i="42" s="1"/>
  <c r="E106" i="42"/>
  <c r="C106" i="42"/>
  <c r="FG105" i="42"/>
  <c r="EQ105" i="42"/>
  <c r="FF105" i="42" s="1"/>
  <c r="EP105" i="42"/>
  <c r="FE105" i="42" s="1"/>
  <c r="EL105" i="42"/>
  <c r="FA105" i="42" s="1"/>
  <c r="EA105" i="42"/>
  <c r="DZ105" i="42"/>
  <c r="EO105" i="42" s="1"/>
  <c r="FD105" i="42" s="1"/>
  <c r="DW105" i="42"/>
  <c r="DV105" i="42"/>
  <c r="EK105" i="42" s="1"/>
  <c r="EZ105" i="42" s="1"/>
  <c r="DK105" i="42"/>
  <c r="DJ105" i="42"/>
  <c r="DY105" i="42" s="1"/>
  <c r="EN105" i="42" s="1"/>
  <c r="FC105" i="42" s="1"/>
  <c r="CU105" i="42"/>
  <c r="CE105" i="42"/>
  <c r="CT105" i="42" s="1"/>
  <c r="DI105" i="42" s="1"/>
  <c r="DX105" i="42" s="1"/>
  <c r="EM105" i="42" s="1"/>
  <c r="FB105" i="42" s="1"/>
  <c r="CD105" i="42"/>
  <c r="CS105" i="42" s="1"/>
  <c r="DH105" i="42" s="1"/>
  <c r="CB105" i="42"/>
  <c r="CQ105" i="42" s="1"/>
  <c r="DF105" i="42" s="1"/>
  <c r="DU105" i="42" s="1"/>
  <c r="EJ105" i="42" s="1"/>
  <c r="EY105" i="42" s="1"/>
  <c r="BO105" i="42"/>
  <c r="AY105" i="42"/>
  <c r="BN105" i="42" s="1"/>
  <c r="CC105" i="42" s="1"/>
  <c r="CR105" i="42" s="1"/>
  <c r="DG105" i="42" s="1"/>
  <c r="AI105" i="42"/>
  <c r="AX105" i="42" s="1"/>
  <c r="BM105" i="42" s="1"/>
  <c r="AH105" i="42"/>
  <c r="AW105" i="42" s="1"/>
  <c r="BL105" i="42" s="1"/>
  <c r="CA105" i="42" s="1"/>
  <c r="CP105" i="42" s="1"/>
  <c r="DE105" i="42" s="1"/>
  <c r="DT105" i="42" s="1"/>
  <c r="EI105" i="42" s="1"/>
  <c r="EX105" i="42" s="1"/>
  <c r="S105" i="42"/>
  <c r="E105" i="42"/>
  <c r="C105" i="42"/>
  <c r="FG104" i="42"/>
  <c r="EQ104" i="42"/>
  <c r="FF104" i="42" s="1"/>
  <c r="EN104" i="42"/>
  <c r="FC104" i="42" s="1"/>
  <c r="EA104" i="42"/>
  <c r="EP104" i="42" s="1"/>
  <c r="FE104" i="42" s="1"/>
  <c r="DW104" i="42"/>
  <c r="EL104" i="42" s="1"/>
  <c r="FA104" i="42" s="1"/>
  <c r="DK104" i="42"/>
  <c r="DZ104" i="42" s="1"/>
  <c r="EO104" i="42" s="1"/>
  <c r="FD104" i="42" s="1"/>
  <c r="DJ104" i="42"/>
  <c r="DY104" i="42" s="1"/>
  <c r="DF104" i="42"/>
  <c r="DU104" i="42" s="1"/>
  <c r="EJ104" i="42" s="1"/>
  <c r="EY104" i="42" s="1"/>
  <c r="CU104" i="42"/>
  <c r="CE104" i="42"/>
  <c r="CT104" i="42" s="1"/>
  <c r="DI104" i="42" s="1"/>
  <c r="DX104" i="42" s="1"/>
  <c r="EM104" i="42" s="1"/>
  <c r="FB104" i="42" s="1"/>
  <c r="CD104" i="42"/>
  <c r="CS104" i="42" s="1"/>
  <c r="DH104" i="42" s="1"/>
  <c r="BO104" i="42"/>
  <c r="BN104" i="42"/>
  <c r="CC104" i="42" s="1"/>
  <c r="CR104" i="42" s="1"/>
  <c r="DG104" i="42" s="1"/>
  <c r="DV104" i="42" s="1"/>
  <c r="EK104" i="42" s="1"/>
  <c r="EZ104" i="42" s="1"/>
  <c r="BM104" i="42"/>
  <c r="CB104" i="42" s="1"/>
  <c r="CQ104" i="42" s="1"/>
  <c r="AY104" i="42"/>
  <c r="AI104" i="42"/>
  <c r="AX104" i="42" s="1"/>
  <c r="S104" i="42"/>
  <c r="AH104" i="42" s="1"/>
  <c r="AW104" i="42" s="1"/>
  <c r="BL104" i="42" s="1"/>
  <c r="CA104" i="42" s="1"/>
  <c r="CP104" i="42" s="1"/>
  <c r="DE104" i="42" s="1"/>
  <c r="DT104" i="42" s="1"/>
  <c r="EI104" i="42" s="1"/>
  <c r="EX104" i="42" s="1"/>
  <c r="E104" i="42"/>
  <c r="C104" i="42"/>
  <c r="J100" i="42"/>
  <c r="I100" i="42"/>
  <c r="H100" i="42"/>
  <c r="G100" i="42"/>
  <c r="F100" i="42"/>
  <c r="E100" i="42"/>
  <c r="J99" i="42"/>
  <c r="I99" i="42"/>
  <c r="H99" i="42"/>
  <c r="G99" i="42"/>
  <c r="F99" i="42"/>
  <c r="E99" i="42"/>
  <c r="J98" i="42"/>
  <c r="I98" i="42"/>
  <c r="H98" i="42"/>
  <c r="G98" i="42"/>
  <c r="F98" i="42"/>
  <c r="E98" i="42"/>
  <c r="J97" i="42"/>
  <c r="I97" i="42"/>
  <c r="H97" i="42"/>
  <c r="G97" i="42"/>
  <c r="F97" i="42"/>
  <c r="E97" i="42"/>
  <c r="N93" i="42"/>
  <c r="M93" i="42"/>
  <c r="L93" i="42"/>
  <c r="K93" i="42"/>
  <c r="J93" i="42"/>
  <c r="I93" i="42"/>
  <c r="H93" i="42"/>
  <c r="G93" i="42"/>
  <c r="F93" i="42"/>
  <c r="E93" i="42"/>
  <c r="FF92" i="42"/>
  <c r="FC92" i="42"/>
  <c r="EP92" i="42"/>
  <c r="FE92" i="42" s="1"/>
  <c r="EO92" i="42"/>
  <c r="FD92" i="42" s="1"/>
  <c r="DZ92" i="42"/>
  <c r="DJ92" i="42"/>
  <c r="DY92" i="42" s="1"/>
  <c r="EN92" i="42" s="1"/>
  <c r="DG92" i="42"/>
  <c r="DV92" i="42" s="1"/>
  <c r="EK92" i="42" s="1"/>
  <c r="EZ92" i="42" s="1"/>
  <c r="CT92" i="42"/>
  <c r="DI92" i="42" s="1"/>
  <c r="DX92" i="42" s="1"/>
  <c r="EM92" i="42" s="1"/>
  <c r="FB92" i="42" s="1"/>
  <c r="CS92" i="42"/>
  <c r="DH92" i="42" s="1"/>
  <c r="DW92" i="42" s="1"/>
  <c r="EL92" i="42" s="1"/>
  <c r="FA92" i="42" s="1"/>
  <c r="CP92" i="42"/>
  <c r="CD92" i="42"/>
  <c r="CB92" i="42"/>
  <c r="CQ92" i="42" s="1"/>
  <c r="DF92" i="42" s="1"/>
  <c r="DU92" i="42" s="1"/>
  <c r="EJ92" i="42" s="1"/>
  <c r="EY92" i="42" s="1"/>
  <c r="CA92" i="42"/>
  <c r="CK92" i="42" s="1"/>
  <c r="BN92" i="42"/>
  <c r="CC92" i="42" s="1"/>
  <c r="CR92" i="42" s="1"/>
  <c r="BM92" i="42"/>
  <c r="BL92" i="42"/>
  <c r="BV92" i="42" s="1"/>
  <c r="AX92" i="42"/>
  <c r="AW92" i="42"/>
  <c r="BG92" i="42" s="1"/>
  <c r="AR92" i="42"/>
  <c r="AH92" i="42"/>
  <c r="AC92" i="42"/>
  <c r="O92" i="42"/>
  <c r="FF91" i="42"/>
  <c r="FE91" i="42"/>
  <c r="EP91" i="42"/>
  <c r="DZ91" i="42"/>
  <c r="EO91" i="42" s="1"/>
  <c r="FD91" i="42" s="1"/>
  <c r="DY91" i="42"/>
  <c r="EN91" i="42" s="1"/>
  <c r="FC91" i="42" s="1"/>
  <c r="DJ91" i="42"/>
  <c r="CT91" i="42"/>
  <c r="DI91" i="42" s="1"/>
  <c r="DX91" i="42" s="1"/>
  <c r="EM91" i="42" s="1"/>
  <c r="FB91" i="42" s="1"/>
  <c r="CD91" i="42"/>
  <c r="CS91" i="42" s="1"/>
  <c r="DH91" i="42" s="1"/>
  <c r="DW91" i="42" s="1"/>
  <c r="EL91" i="42" s="1"/>
  <c r="FA91" i="42" s="1"/>
  <c r="CC91" i="42"/>
  <c r="CR91" i="42" s="1"/>
  <c r="DG91" i="42" s="1"/>
  <c r="DV91" i="42" s="1"/>
  <c r="EK91" i="42" s="1"/>
  <c r="EZ91" i="42" s="1"/>
  <c r="BN91" i="42"/>
  <c r="AX91" i="42"/>
  <c r="BM91" i="42" s="1"/>
  <c r="CB91" i="42" s="1"/>
  <c r="CQ91" i="42" s="1"/>
  <c r="DF91" i="42" s="1"/>
  <c r="DU91" i="42" s="1"/>
  <c r="EJ91" i="42" s="1"/>
  <c r="EY91" i="42" s="1"/>
  <c r="AW91" i="42"/>
  <c r="AH91" i="42"/>
  <c r="AR91" i="42" s="1"/>
  <c r="AC91" i="42"/>
  <c r="O91" i="42"/>
  <c r="FF90" i="42"/>
  <c r="FE90" i="42"/>
  <c r="EP90" i="42"/>
  <c r="DZ90" i="42"/>
  <c r="EO90" i="42" s="1"/>
  <c r="FD90" i="42" s="1"/>
  <c r="DY90" i="42"/>
  <c r="EN90" i="42" s="1"/>
  <c r="FC90" i="42" s="1"/>
  <c r="DJ90" i="42"/>
  <c r="DI90" i="42"/>
  <c r="DX90" i="42" s="1"/>
  <c r="EM90" i="42" s="1"/>
  <c r="FB90" i="42" s="1"/>
  <c r="DH90" i="42"/>
  <c r="DW90" i="42" s="1"/>
  <c r="EL90" i="42" s="1"/>
  <c r="FA90" i="42" s="1"/>
  <c r="CT90" i="42"/>
  <c r="CR90" i="42"/>
  <c r="DG90" i="42" s="1"/>
  <c r="DV90" i="42" s="1"/>
  <c r="EK90" i="42" s="1"/>
  <c r="EZ90" i="42" s="1"/>
  <c r="CD90" i="42"/>
  <c r="CS90" i="42" s="1"/>
  <c r="CC90" i="42"/>
  <c r="BN90" i="42"/>
  <c r="AX90" i="42"/>
  <c r="BM90" i="42" s="1"/>
  <c r="CB90" i="42" s="1"/>
  <c r="CQ90" i="42" s="1"/>
  <c r="DF90" i="42" s="1"/>
  <c r="DU90" i="42" s="1"/>
  <c r="EJ90" i="42" s="1"/>
  <c r="EY90" i="42" s="1"/>
  <c r="AH90" i="42"/>
  <c r="AC90" i="42"/>
  <c r="O90" i="42"/>
  <c r="FF89" i="42"/>
  <c r="EP89" i="42"/>
  <c r="FE89" i="42" s="1"/>
  <c r="EO89" i="42"/>
  <c r="FD89" i="42" s="1"/>
  <c r="DZ89" i="42"/>
  <c r="DJ89" i="42"/>
  <c r="DY89" i="42" s="1"/>
  <c r="EN89" i="42" s="1"/>
  <c r="FC89" i="42" s="1"/>
  <c r="CT89" i="42"/>
  <c r="DI89" i="42" s="1"/>
  <c r="DX89" i="42" s="1"/>
  <c r="EM89" i="42" s="1"/>
  <c r="FB89" i="42" s="1"/>
  <c r="CR89" i="42"/>
  <c r="DG89" i="42" s="1"/>
  <c r="DV89" i="42" s="1"/>
  <c r="EK89" i="42" s="1"/>
  <c r="EZ89" i="42" s="1"/>
  <c r="CD89" i="42"/>
  <c r="CS89" i="42" s="1"/>
  <c r="DH89" i="42" s="1"/>
  <c r="DW89" i="42" s="1"/>
  <c r="EL89" i="42" s="1"/>
  <c r="FA89" i="42" s="1"/>
  <c r="CB89" i="42"/>
  <c r="CQ89" i="42" s="1"/>
  <c r="DF89" i="42" s="1"/>
  <c r="DU89" i="42" s="1"/>
  <c r="EJ89" i="42" s="1"/>
  <c r="EY89" i="42" s="1"/>
  <c r="CA89" i="42"/>
  <c r="BN89" i="42"/>
  <c r="CC89" i="42" s="1"/>
  <c r="BM89" i="42"/>
  <c r="BL89" i="42"/>
  <c r="BV89" i="42" s="1"/>
  <c r="AX89" i="42"/>
  <c r="AW89" i="42"/>
  <c r="BG89" i="42" s="1"/>
  <c r="AR89" i="42"/>
  <c r="AH89" i="42"/>
  <c r="AC89" i="42"/>
  <c r="O89" i="42"/>
  <c r="N86" i="42"/>
  <c r="M86" i="42"/>
  <c r="L86" i="42"/>
  <c r="K86" i="42"/>
  <c r="J86" i="42"/>
  <c r="I86" i="42"/>
  <c r="H86" i="42"/>
  <c r="G86" i="42"/>
  <c r="F86" i="42"/>
  <c r="E86" i="42"/>
  <c r="FI85" i="42"/>
  <c r="FF85" i="42"/>
  <c r="ET85" i="42"/>
  <c r="EP85" i="42"/>
  <c r="FE85" i="42" s="1"/>
  <c r="EE85" i="42"/>
  <c r="DZ85" i="42"/>
  <c r="EO85" i="42" s="1"/>
  <c r="FD85" i="42" s="1"/>
  <c r="DP85" i="42"/>
  <c r="DJ85" i="42"/>
  <c r="DY85" i="42" s="1"/>
  <c r="EN85" i="42" s="1"/>
  <c r="FC85" i="42" s="1"/>
  <c r="DA85" i="42"/>
  <c r="CT85" i="42"/>
  <c r="DI85" i="42" s="1"/>
  <c r="DX85" i="42" s="1"/>
  <c r="EM85" i="42" s="1"/>
  <c r="FB85" i="42" s="1"/>
  <c r="CL85" i="42"/>
  <c r="CD85" i="42"/>
  <c r="CS85" i="42" s="1"/>
  <c r="DH85" i="42" s="1"/>
  <c r="DW85" i="42" s="1"/>
  <c r="EL85" i="42" s="1"/>
  <c r="FA85" i="42" s="1"/>
  <c r="BW85" i="42"/>
  <c r="BN85" i="42"/>
  <c r="CC85" i="42" s="1"/>
  <c r="CR85" i="42" s="1"/>
  <c r="DG85" i="42" s="1"/>
  <c r="DV85" i="42" s="1"/>
  <c r="EK85" i="42" s="1"/>
  <c r="EZ85" i="42" s="1"/>
  <c r="BH85" i="42"/>
  <c r="AX85" i="42"/>
  <c r="BM85" i="42" s="1"/>
  <c r="CB85" i="42" s="1"/>
  <c r="CQ85" i="42" s="1"/>
  <c r="DF85" i="42" s="1"/>
  <c r="DU85" i="42" s="1"/>
  <c r="EJ85" i="42" s="1"/>
  <c r="EY85" i="42" s="1"/>
  <c r="AS85" i="42"/>
  <c r="AH85" i="42"/>
  <c r="AR85" i="42" s="1"/>
  <c r="AD85" i="42"/>
  <c r="AC85" i="42"/>
  <c r="O85" i="42"/>
  <c r="AE85" i="42" s="1"/>
  <c r="FI84" i="42"/>
  <c r="FF84" i="42"/>
  <c r="ET84" i="42"/>
  <c r="EP84" i="42"/>
  <c r="FE84" i="42" s="1"/>
  <c r="EE84" i="42"/>
  <c r="DZ84" i="42"/>
  <c r="EO84" i="42" s="1"/>
  <c r="FD84" i="42" s="1"/>
  <c r="DP84" i="42"/>
  <c r="DJ84" i="42"/>
  <c r="DY84" i="42" s="1"/>
  <c r="EN84" i="42" s="1"/>
  <c r="FC84" i="42" s="1"/>
  <c r="DA84" i="42"/>
  <c r="CT84" i="42"/>
  <c r="DI84" i="42" s="1"/>
  <c r="DX84" i="42" s="1"/>
  <c r="EM84" i="42" s="1"/>
  <c r="FB84" i="42" s="1"/>
  <c r="CS84" i="42"/>
  <c r="DH84" i="42" s="1"/>
  <c r="DW84" i="42" s="1"/>
  <c r="EL84" i="42" s="1"/>
  <c r="FA84" i="42" s="1"/>
  <c r="CL84" i="42"/>
  <c r="CD84" i="42"/>
  <c r="CC84" i="42"/>
  <c r="CR84" i="42" s="1"/>
  <c r="DG84" i="42" s="1"/>
  <c r="DV84" i="42" s="1"/>
  <c r="EK84" i="42" s="1"/>
  <c r="EZ84" i="42" s="1"/>
  <c r="CB84" i="42"/>
  <c r="CQ84" i="42" s="1"/>
  <c r="DF84" i="42" s="1"/>
  <c r="DU84" i="42" s="1"/>
  <c r="EJ84" i="42" s="1"/>
  <c r="EY84" i="42" s="1"/>
  <c r="BW84" i="42"/>
  <c r="BN84" i="42"/>
  <c r="BM84" i="42"/>
  <c r="BH84" i="42"/>
  <c r="AX84" i="42"/>
  <c r="AS84" i="42"/>
  <c r="AR84" i="42"/>
  <c r="AH84" i="42"/>
  <c r="AW84" i="42" s="1"/>
  <c r="BG84" i="42" s="1"/>
  <c r="AD84" i="42"/>
  <c r="AC84" i="42"/>
  <c r="O84" i="42"/>
  <c r="AT84" i="42" s="1"/>
  <c r="FG83" i="42"/>
  <c r="ER83" i="42"/>
  <c r="EQ83" i="42"/>
  <c r="EC83" i="42"/>
  <c r="EB83" i="42"/>
  <c r="EA83" i="42"/>
  <c r="EP83" i="42" s="1"/>
  <c r="FE83" i="42" s="1"/>
  <c r="DN83" i="42"/>
  <c r="DN20" i="42" s="1"/>
  <c r="DM83" i="42"/>
  <c r="DL83" i="42"/>
  <c r="DK83" i="42"/>
  <c r="CY83" i="42"/>
  <c r="CY20" i="42" s="1"/>
  <c r="CX83" i="42"/>
  <c r="CW83" i="42"/>
  <c r="CV83" i="42"/>
  <c r="CU83" i="42"/>
  <c r="CU20" i="42" s="1"/>
  <c r="CJ83" i="42"/>
  <c r="CI83" i="42"/>
  <c r="CH83" i="42"/>
  <c r="CH20" i="42" s="1"/>
  <c r="CG83" i="42"/>
  <c r="CF83" i="42"/>
  <c r="CE83" i="42"/>
  <c r="BU83" i="42"/>
  <c r="BT83" i="42"/>
  <c r="BS83" i="42"/>
  <c r="BS20" i="42" s="1"/>
  <c r="BR83" i="42"/>
  <c r="BR20" i="42" s="1"/>
  <c r="BQ83" i="42"/>
  <c r="BP83" i="42"/>
  <c r="BO83" i="42"/>
  <c r="BF83" i="42"/>
  <c r="BF20" i="42" s="1"/>
  <c r="BE83" i="42"/>
  <c r="BD83" i="42"/>
  <c r="BC83" i="42"/>
  <c r="BB83" i="42"/>
  <c r="BB20" i="42" s="1"/>
  <c r="BA83" i="42"/>
  <c r="AZ83" i="42"/>
  <c r="AY83" i="42"/>
  <c r="BN83" i="42" s="1"/>
  <c r="CC83" i="42" s="1"/>
  <c r="CR83" i="42" s="1"/>
  <c r="AQ83" i="42"/>
  <c r="AQ20" i="42" s="1"/>
  <c r="AP83" i="42"/>
  <c r="AO83" i="42"/>
  <c r="AN83" i="42"/>
  <c r="AM83" i="42"/>
  <c r="AM20" i="42" s="1"/>
  <c r="AL83" i="42"/>
  <c r="AK83" i="42"/>
  <c r="AJ83" i="42"/>
  <c r="AI83" i="42"/>
  <c r="AI20" i="42" s="1"/>
  <c r="AB83" i="42"/>
  <c r="AA83" i="42"/>
  <c r="Z83" i="42"/>
  <c r="Y83" i="42"/>
  <c r="Y20" i="42" s="1"/>
  <c r="X83" i="42"/>
  <c r="W83" i="42"/>
  <c r="V83" i="42"/>
  <c r="U83" i="42"/>
  <c r="AC83" i="42" s="1"/>
  <c r="T83" i="42"/>
  <c r="S83" i="42"/>
  <c r="AH83" i="42" s="1"/>
  <c r="O83" i="42"/>
  <c r="FG82" i="42"/>
  <c r="ER82" i="42"/>
  <c r="ER86" i="42" s="1"/>
  <c r="EQ82" i="42"/>
  <c r="EQ86" i="42" s="1"/>
  <c r="EC82" i="42"/>
  <c r="EC86" i="42" s="1"/>
  <c r="EB82" i="42"/>
  <c r="EB86" i="42" s="1"/>
  <c r="EA82" i="42"/>
  <c r="DN82" i="42"/>
  <c r="DN86" i="42" s="1"/>
  <c r="DM82" i="42"/>
  <c r="DM86" i="42" s="1"/>
  <c r="DL82" i="42"/>
  <c r="DL86" i="42" s="1"/>
  <c r="DK82" i="42"/>
  <c r="DK86" i="42" s="1"/>
  <c r="CY82" i="42"/>
  <c r="CY86" i="42" s="1"/>
  <c r="CX82" i="42"/>
  <c r="CX86" i="42" s="1"/>
  <c r="CW82" i="42"/>
  <c r="CW86" i="42" s="1"/>
  <c r="CV82" i="42"/>
  <c r="CV86" i="42" s="1"/>
  <c r="CU82" i="42"/>
  <c r="CU19" i="42" s="1"/>
  <c r="CJ82" i="42"/>
  <c r="CJ86" i="42" s="1"/>
  <c r="CI82" i="42"/>
  <c r="CI86" i="42" s="1"/>
  <c r="CH82" i="42"/>
  <c r="CG82" i="42"/>
  <c r="CF82" i="42"/>
  <c r="CF86" i="42" s="1"/>
  <c r="CE82" i="42"/>
  <c r="CE86" i="42" s="1"/>
  <c r="BU82" i="42"/>
  <c r="BT82" i="42"/>
  <c r="BT86" i="42" s="1"/>
  <c r="BS82" i="42"/>
  <c r="BR82" i="42"/>
  <c r="BQ82" i="42"/>
  <c r="BP82" i="42"/>
  <c r="BP86" i="42" s="1"/>
  <c r="BO82" i="42"/>
  <c r="BW82" i="42" s="1"/>
  <c r="BF82" i="42"/>
  <c r="BE82" i="42"/>
  <c r="BE19" i="42" s="1"/>
  <c r="BD82" i="42"/>
  <c r="BD86" i="42" s="1"/>
  <c r="BC82" i="42"/>
  <c r="BC86" i="42" s="1"/>
  <c r="BB82" i="42"/>
  <c r="BA82" i="42"/>
  <c r="BA19" i="42" s="1"/>
  <c r="AZ82" i="42"/>
  <c r="AZ86" i="42" s="1"/>
  <c r="AY82" i="42"/>
  <c r="AY86" i="42" s="1"/>
  <c r="AQ82" i="42"/>
  <c r="AP82" i="42"/>
  <c r="AO82" i="42"/>
  <c r="AO86" i="42" s="1"/>
  <c r="AN82" i="42"/>
  <c r="AN86" i="42" s="1"/>
  <c r="AM82" i="42"/>
  <c r="AL82" i="42"/>
  <c r="AK82" i="42"/>
  <c r="AK86" i="42" s="1"/>
  <c r="AJ82" i="42"/>
  <c r="AJ86" i="42" s="1"/>
  <c r="AI82" i="42"/>
  <c r="AB82" i="42"/>
  <c r="AA82" i="42"/>
  <c r="AA86" i="42" s="1"/>
  <c r="Z82" i="42"/>
  <c r="Z86" i="42" s="1"/>
  <c r="Y82" i="42"/>
  <c r="X82" i="42"/>
  <c r="W82" i="42"/>
  <c r="W86" i="42" s="1"/>
  <c r="V82" i="42"/>
  <c r="V86" i="42" s="1"/>
  <c r="U82" i="42"/>
  <c r="T82" i="42"/>
  <c r="S82" i="42"/>
  <c r="S86" i="42" s="1"/>
  <c r="O82" i="42"/>
  <c r="C21" i="12" s="1"/>
  <c r="FI75" i="42"/>
  <c r="FF75" i="42"/>
  <c r="FC75" i="42"/>
  <c r="ET75" i="42"/>
  <c r="EP75" i="42"/>
  <c r="FE75" i="42" s="1"/>
  <c r="EL75" i="42"/>
  <c r="FA75" i="42" s="1"/>
  <c r="EE75" i="42"/>
  <c r="DZ75" i="42"/>
  <c r="EO75" i="42" s="1"/>
  <c r="FD75" i="42" s="1"/>
  <c r="DY75" i="42"/>
  <c r="EN75" i="42" s="1"/>
  <c r="DU75" i="42"/>
  <c r="EJ75" i="42" s="1"/>
  <c r="EY75" i="42" s="1"/>
  <c r="DP75" i="42"/>
  <c r="DJ75" i="42"/>
  <c r="DG75" i="42"/>
  <c r="DV75" i="42" s="1"/>
  <c r="EK75" i="42" s="1"/>
  <c r="EZ75" i="42" s="1"/>
  <c r="DA75" i="42"/>
  <c r="CT75" i="42"/>
  <c r="DI75" i="42" s="1"/>
  <c r="DX75" i="42" s="1"/>
  <c r="EM75" i="42" s="1"/>
  <c r="FB75" i="42" s="1"/>
  <c r="CS75" i="42"/>
  <c r="DH75" i="42" s="1"/>
  <c r="DW75" i="42" s="1"/>
  <c r="CL75" i="42"/>
  <c r="CD75" i="42"/>
  <c r="CC75" i="42"/>
  <c r="CR75" i="42" s="1"/>
  <c r="BW75" i="42"/>
  <c r="BN75" i="42"/>
  <c r="BH75" i="42"/>
  <c r="AX75" i="42"/>
  <c r="BM75" i="42" s="1"/>
  <c r="CB75" i="42" s="1"/>
  <c r="CQ75" i="42" s="1"/>
  <c r="DF75" i="42" s="1"/>
  <c r="AS75" i="42"/>
  <c r="AR75" i="42"/>
  <c r="AH75" i="42"/>
  <c r="AW75" i="42" s="1"/>
  <c r="AD75" i="42"/>
  <c r="AC75" i="42"/>
  <c r="O75" i="42"/>
  <c r="FI74" i="42"/>
  <c r="FF74" i="42"/>
  <c r="FC74" i="42"/>
  <c r="ET74" i="42"/>
  <c r="EP74" i="42"/>
  <c r="FE74" i="42" s="1"/>
  <c r="EE74" i="42"/>
  <c r="DZ74" i="42"/>
  <c r="EO74" i="42" s="1"/>
  <c r="FD74" i="42" s="1"/>
  <c r="DY74" i="42"/>
  <c r="EN74" i="42" s="1"/>
  <c r="DP74" i="42"/>
  <c r="DJ74" i="42"/>
  <c r="DA74" i="42"/>
  <c r="CT74" i="42"/>
  <c r="DI74" i="42" s="1"/>
  <c r="DX74" i="42" s="1"/>
  <c r="EM74" i="42" s="1"/>
  <c r="FB74" i="42" s="1"/>
  <c r="CS74" i="42"/>
  <c r="DH74" i="42" s="1"/>
  <c r="DW74" i="42" s="1"/>
  <c r="EL74" i="42" s="1"/>
  <c r="FA74" i="42" s="1"/>
  <c r="CL74" i="42"/>
  <c r="CD74" i="42"/>
  <c r="CC74" i="42"/>
  <c r="CR74" i="42" s="1"/>
  <c r="DG74" i="42" s="1"/>
  <c r="DV74" i="42" s="1"/>
  <c r="EK74" i="42" s="1"/>
  <c r="EZ74" i="42" s="1"/>
  <c r="BW74" i="42"/>
  <c r="BN74" i="42"/>
  <c r="BH74" i="42"/>
  <c r="AX74" i="42"/>
  <c r="BM74" i="42" s="1"/>
  <c r="CB74" i="42" s="1"/>
  <c r="CQ74" i="42" s="1"/>
  <c r="DF74" i="42" s="1"/>
  <c r="DU74" i="42" s="1"/>
  <c r="EJ74" i="42" s="1"/>
  <c r="EY74" i="42" s="1"/>
  <c r="AS74" i="42"/>
  <c r="AR74" i="42"/>
  <c r="AH74" i="42"/>
  <c r="AW74" i="42" s="1"/>
  <c r="AD74" i="42"/>
  <c r="AC74" i="42"/>
  <c r="O74" i="42"/>
  <c r="FI73" i="42"/>
  <c r="FF73" i="42"/>
  <c r="FC73" i="42"/>
  <c r="ET73" i="42"/>
  <c r="EP73" i="42"/>
  <c r="FE73" i="42" s="1"/>
  <c r="EE73" i="42"/>
  <c r="DZ73" i="42"/>
  <c r="EO73" i="42" s="1"/>
  <c r="FD73" i="42" s="1"/>
  <c r="DY73" i="42"/>
  <c r="EN73" i="42" s="1"/>
  <c r="DP73" i="42"/>
  <c r="DJ73" i="42"/>
  <c r="DG73" i="42"/>
  <c r="DV73" i="42" s="1"/>
  <c r="EK73" i="42" s="1"/>
  <c r="EZ73" i="42" s="1"/>
  <c r="DA73" i="42"/>
  <c r="CT73" i="42"/>
  <c r="DI73" i="42" s="1"/>
  <c r="DX73" i="42" s="1"/>
  <c r="EM73" i="42" s="1"/>
  <c r="FB73" i="42" s="1"/>
  <c r="CS73" i="42"/>
  <c r="DH73" i="42" s="1"/>
  <c r="DW73" i="42" s="1"/>
  <c r="EL73" i="42" s="1"/>
  <c r="FA73" i="42" s="1"/>
  <c r="CL73" i="42"/>
  <c r="CD73" i="42"/>
  <c r="CC73" i="42"/>
  <c r="CR73" i="42" s="1"/>
  <c r="BW73" i="42"/>
  <c r="BN73" i="42"/>
  <c r="BH73" i="42"/>
  <c r="AX73" i="42"/>
  <c r="BM73" i="42" s="1"/>
  <c r="CB73" i="42" s="1"/>
  <c r="CQ73" i="42" s="1"/>
  <c r="DF73" i="42" s="1"/>
  <c r="DU73" i="42" s="1"/>
  <c r="EJ73" i="42" s="1"/>
  <c r="EY73" i="42" s="1"/>
  <c r="AS73" i="42"/>
  <c r="AR73" i="42"/>
  <c r="AH73" i="42"/>
  <c r="AW73" i="42" s="1"/>
  <c r="AD73" i="42"/>
  <c r="AC73" i="42"/>
  <c r="O73" i="42"/>
  <c r="FI72" i="42"/>
  <c r="FF72" i="42"/>
  <c r="FC72" i="42"/>
  <c r="ET72" i="42"/>
  <c r="EP72" i="42"/>
  <c r="FE72" i="42" s="1"/>
  <c r="EE72" i="42"/>
  <c r="DZ72" i="42"/>
  <c r="EO72" i="42" s="1"/>
  <c r="FD72" i="42" s="1"/>
  <c r="DY72" i="42"/>
  <c r="EN72" i="42" s="1"/>
  <c r="DP72" i="42"/>
  <c r="DJ72" i="42"/>
  <c r="DA72" i="42"/>
  <c r="CT72" i="42"/>
  <c r="DI72" i="42" s="1"/>
  <c r="DX72" i="42" s="1"/>
  <c r="EM72" i="42" s="1"/>
  <c r="FB72" i="42" s="1"/>
  <c r="CS72" i="42"/>
  <c r="DH72" i="42" s="1"/>
  <c r="DW72" i="42" s="1"/>
  <c r="EL72" i="42" s="1"/>
  <c r="FA72" i="42" s="1"/>
  <c r="CL72" i="42"/>
  <c r="CD72" i="42"/>
  <c r="CC72" i="42"/>
  <c r="CR72" i="42" s="1"/>
  <c r="DG72" i="42" s="1"/>
  <c r="DV72" i="42" s="1"/>
  <c r="EK72" i="42" s="1"/>
  <c r="EZ72" i="42" s="1"/>
  <c r="BW72" i="42"/>
  <c r="BN72" i="42"/>
  <c r="BH72" i="42"/>
  <c r="AX72" i="42"/>
  <c r="BM72" i="42" s="1"/>
  <c r="CB72" i="42" s="1"/>
  <c r="CQ72" i="42" s="1"/>
  <c r="DF72" i="42" s="1"/>
  <c r="DU72" i="42" s="1"/>
  <c r="EJ72" i="42" s="1"/>
  <c r="EY72" i="42" s="1"/>
  <c r="AS72" i="42"/>
  <c r="AR72" i="42"/>
  <c r="AH72" i="42"/>
  <c r="AW72" i="42" s="1"/>
  <c r="AD72" i="42"/>
  <c r="AC72" i="42"/>
  <c r="O72" i="42"/>
  <c r="FI71" i="42"/>
  <c r="FF71" i="42"/>
  <c r="FC71" i="42"/>
  <c r="ET71" i="42"/>
  <c r="EP71" i="42"/>
  <c r="FE71" i="42" s="1"/>
  <c r="EL71" i="42"/>
  <c r="FA71" i="42" s="1"/>
  <c r="EE71" i="42"/>
  <c r="DZ71" i="42"/>
  <c r="EO71" i="42" s="1"/>
  <c r="FD71" i="42" s="1"/>
  <c r="DY71" i="42"/>
  <c r="EN71" i="42" s="1"/>
  <c r="DU71" i="42"/>
  <c r="EJ71" i="42" s="1"/>
  <c r="EY71" i="42" s="1"/>
  <c r="DP71" i="42"/>
  <c r="DJ71" i="42"/>
  <c r="DG71" i="42"/>
  <c r="DV71" i="42" s="1"/>
  <c r="EK71" i="42" s="1"/>
  <c r="EZ71" i="42" s="1"/>
  <c r="DA71" i="42"/>
  <c r="CT71" i="42"/>
  <c r="DI71" i="42" s="1"/>
  <c r="DX71" i="42" s="1"/>
  <c r="EM71" i="42" s="1"/>
  <c r="FB71" i="42" s="1"/>
  <c r="CS71" i="42"/>
  <c r="DH71" i="42" s="1"/>
  <c r="DW71" i="42" s="1"/>
  <c r="CL71" i="42"/>
  <c r="CD71" i="42"/>
  <c r="CC71" i="42"/>
  <c r="CR71" i="42" s="1"/>
  <c r="BW71" i="42"/>
  <c r="BN71" i="42"/>
  <c r="BI71" i="42"/>
  <c r="BH71" i="42"/>
  <c r="AX71" i="42"/>
  <c r="BM71" i="42" s="1"/>
  <c r="CB71" i="42" s="1"/>
  <c r="CQ71" i="42" s="1"/>
  <c r="DF71" i="42" s="1"/>
  <c r="AW71" i="42"/>
  <c r="BG71" i="42" s="1"/>
  <c r="AS71" i="42"/>
  <c r="AR71" i="42"/>
  <c r="AH71" i="42"/>
  <c r="AD71" i="42"/>
  <c r="AC71" i="42"/>
  <c r="AE71" i="42" s="1"/>
  <c r="O71" i="42"/>
  <c r="FI70" i="42"/>
  <c r="FF70" i="42"/>
  <c r="FC70" i="42"/>
  <c r="ET70" i="42"/>
  <c r="EP70" i="42"/>
  <c r="FE70" i="42" s="1"/>
  <c r="EM70" i="42"/>
  <c r="FB70" i="42" s="1"/>
  <c r="EE70" i="42"/>
  <c r="DZ70" i="42"/>
  <c r="EO70" i="42" s="1"/>
  <c r="FD70" i="42" s="1"/>
  <c r="DY70" i="42"/>
  <c r="EN70" i="42" s="1"/>
  <c r="DP70" i="42"/>
  <c r="DJ70" i="42"/>
  <c r="DH70" i="42"/>
  <c r="DW70" i="42" s="1"/>
  <c r="EL70" i="42" s="1"/>
  <c r="FA70" i="42" s="1"/>
  <c r="DA70" i="42"/>
  <c r="CT70" i="42"/>
  <c r="DI70" i="42" s="1"/>
  <c r="DX70" i="42" s="1"/>
  <c r="CL70" i="42"/>
  <c r="CD70" i="42"/>
  <c r="CS70" i="42" s="1"/>
  <c r="CC70" i="42"/>
  <c r="CR70" i="42" s="1"/>
  <c r="DG70" i="42" s="1"/>
  <c r="DV70" i="42" s="1"/>
  <c r="EK70" i="42" s="1"/>
  <c r="EZ70" i="42" s="1"/>
  <c r="BW70" i="42"/>
  <c r="BN70" i="42"/>
  <c r="BH70" i="42"/>
  <c r="AX70" i="42"/>
  <c r="BM70" i="42" s="1"/>
  <c r="CB70" i="42" s="1"/>
  <c r="CQ70" i="42" s="1"/>
  <c r="DF70" i="42" s="1"/>
  <c r="DU70" i="42" s="1"/>
  <c r="EJ70" i="42" s="1"/>
  <c r="EY70" i="42" s="1"/>
  <c r="AW70" i="42"/>
  <c r="AS70" i="42"/>
  <c r="AH70" i="42"/>
  <c r="AR70" i="42" s="1"/>
  <c r="AT70" i="42" s="1"/>
  <c r="AD70" i="42"/>
  <c r="AC70" i="42"/>
  <c r="AE70" i="42" s="1"/>
  <c r="O70" i="42"/>
  <c r="FI69" i="42"/>
  <c r="FF69" i="42"/>
  <c r="FA69" i="42"/>
  <c r="ET69" i="42"/>
  <c r="EP69" i="42"/>
  <c r="FE69" i="42" s="1"/>
  <c r="EO69" i="42"/>
  <c r="FD69" i="42" s="1"/>
  <c r="EL69" i="42"/>
  <c r="EE69" i="42"/>
  <c r="DZ69" i="42"/>
  <c r="DX69" i="42"/>
  <c r="EM69" i="42" s="1"/>
  <c r="FB69" i="42" s="1"/>
  <c r="DP69" i="42"/>
  <c r="DJ69" i="42"/>
  <c r="DY69" i="42" s="1"/>
  <c r="EN69" i="42" s="1"/>
  <c r="FC69" i="42" s="1"/>
  <c r="DA69" i="42"/>
  <c r="CT69" i="42"/>
  <c r="DI69" i="42" s="1"/>
  <c r="CL69" i="42"/>
  <c r="CD69" i="42"/>
  <c r="CS69" i="42" s="1"/>
  <c r="DH69" i="42" s="1"/>
  <c r="DW69" i="42" s="1"/>
  <c r="CB69" i="42"/>
  <c r="CQ69" i="42" s="1"/>
  <c r="DF69" i="42" s="1"/>
  <c r="DU69" i="42" s="1"/>
  <c r="EJ69" i="42" s="1"/>
  <c r="EY69" i="42" s="1"/>
  <c r="BW69" i="42"/>
  <c r="BN69" i="42"/>
  <c r="CC69" i="42" s="1"/>
  <c r="CR69" i="42" s="1"/>
  <c r="DG69" i="42" s="1"/>
  <c r="DV69" i="42" s="1"/>
  <c r="EK69" i="42" s="1"/>
  <c r="EZ69" i="42" s="1"/>
  <c r="BH69" i="42"/>
  <c r="AX69" i="42"/>
  <c r="BM69" i="42" s="1"/>
  <c r="AW69" i="42"/>
  <c r="AT69" i="42"/>
  <c r="AS69" i="42"/>
  <c r="AH69" i="42"/>
  <c r="AR69" i="42" s="1"/>
  <c r="AE69" i="42"/>
  <c r="AD69" i="42"/>
  <c r="AC69" i="42"/>
  <c r="O69" i="42"/>
  <c r="E67" i="42"/>
  <c r="FG63" i="42"/>
  <c r="ER63" i="42"/>
  <c r="EQ63" i="42"/>
  <c r="EC63" i="42"/>
  <c r="EB63" i="42"/>
  <c r="EA63" i="42"/>
  <c r="DN63" i="42"/>
  <c r="DM63" i="42"/>
  <c r="DL63" i="42"/>
  <c r="DK63" i="42"/>
  <c r="CY63" i="42"/>
  <c r="CX63" i="42"/>
  <c r="CW63" i="42"/>
  <c r="CV63" i="42"/>
  <c r="CU63" i="42"/>
  <c r="DA63" i="42" s="1"/>
  <c r="CJ63" i="42"/>
  <c r="CI63" i="42"/>
  <c r="CH63" i="42"/>
  <c r="CG63" i="42"/>
  <c r="CF63" i="42"/>
  <c r="CE63" i="42"/>
  <c r="BU63" i="42"/>
  <c r="BT63" i="42"/>
  <c r="BS63" i="42"/>
  <c r="BR63" i="42"/>
  <c r="BQ63" i="42"/>
  <c r="BP63" i="42"/>
  <c r="BO63" i="42"/>
  <c r="BF63" i="42"/>
  <c r="BE63" i="42"/>
  <c r="BD63" i="42"/>
  <c r="BC63" i="42"/>
  <c r="BB63" i="42"/>
  <c r="BA63" i="42"/>
  <c r="AZ63" i="42"/>
  <c r="AY63" i="42"/>
  <c r="AQ63" i="42"/>
  <c r="AP63" i="42"/>
  <c r="AO63" i="42"/>
  <c r="AN63" i="42"/>
  <c r="AM63" i="42"/>
  <c r="AL63" i="42"/>
  <c r="AK63" i="42"/>
  <c r="AJ63" i="42"/>
  <c r="AI63" i="42"/>
  <c r="AB63" i="42"/>
  <c r="AA63" i="42"/>
  <c r="Z63" i="42"/>
  <c r="Y63" i="42"/>
  <c r="X63" i="42"/>
  <c r="W63" i="42"/>
  <c r="V63" i="42"/>
  <c r="U63" i="42"/>
  <c r="T63" i="42"/>
  <c r="S63" i="42"/>
  <c r="FI62" i="42"/>
  <c r="FF62" i="42"/>
  <c r="ET62" i="42"/>
  <c r="EP62" i="42"/>
  <c r="FE62" i="42" s="1"/>
  <c r="EE62" i="42"/>
  <c r="DZ62" i="42"/>
  <c r="EO62" i="42" s="1"/>
  <c r="FD62" i="42" s="1"/>
  <c r="DP62" i="42"/>
  <c r="DJ62" i="42"/>
  <c r="DY62" i="42" s="1"/>
  <c r="EN62" i="42" s="1"/>
  <c r="FC62" i="42" s="1"/>
  <c r="DA62" i="42"/>
  <c r="CT62" i="42"/>
  <c r="DI62" i="42" s="1"/>
  <c r="DX62" i="42" s="1"/>
  <c r="EM62" i="42" s="1"/>
  <c r="FB62" i="42" s="1"/>
  <c r="CL62" i="42"/>
  <c r="CD62" i="42"/>
  <c r="CS62" i="42" s="1"/>
  <c r="DH62" i="42" s="1"/>
  <c r="DW62" i="42" s="1"/>
  <c r="EL62" i="42" s="1"/>
  <c r="FA62" i="42" s="1"/>
  <c r="BW62" i="42"/>
  <c r="BN62" i="42"/>
  <c r="CC62" i="42" s="1"/>
  <c r="CR62" i="42" s="1"/>
  <c r="DG62" i="42" s="1"/>
  <c r="DV62" i="42" s="1"/>
  <c r="EK62" i="42" s="1"/>
  <c r="EZ62" i="42" s="1"/>
  <c r="BH62" i="42"/>
  <c r="AX62" i="42"/>
  <c r="BM62" i="42" s="1"/>
  <c r="CB62" i="42" s="1"/>
  <c r="CQ62" i="42" s="1"/>
  <c r="DF62" i="42" s="1"/>
  <c r="DU62" i="42" s="1"/>
  <c r="EJ62" i="42" s="1"/>
  <c r="EY62" i="42" s="1"/>
  <c r="AS62" i="42"/>
  <c r="AH62" i="42"/>
  <c r="AR62" i="42" s="1"/>
  <c r="AC62" i="42"/>
  <c r="B62" i="42"/>
  <c r="FI61" i="42"/>
  <c r="FF61" i="42"/>
  <c r="ET61" i="42"/>
  <c r="EP61" i="42"/>
  <c r="FE61" i="42" s="1"/>
  <c r="EE61" i="42"/>
  <c r="DZ61" i="42"/>
  <c r="EO61" i="42" s="1"/>
  <c r="FD61" i="42" s="1"/>
  <c r="DP61" i="42"/>
  <c r="DJ61" i="42"/>
  <c r="DY61" i="42" s="1"/>
  <c r="EN61" i="42" s="1"/>
  <c r="FC61" i="42" s="1"/>
  <c r="DA61" i="42"/>
  <c r="CT61" i="42"/>
  <c r="DI61" i="42" s="1"/>
  <c r="DX61" i="42" s="1"/>
  <c r="EM61" i="42" s="1"/>
  <c r="FB61" i="42" s="1"/>
  <c r="CS61" i="42"/>
  <c r="DH61" i="42" s="1"/>
  <c r="DW61" i="42" s="1"/>
  <c r="EL61" i="42" s="1"/>
  <c r="FA61" i="42" s="1"/>
  <c r="CL61" i="42"/>
  <c r="CD61" i="42"/>
  <c r="BW61" i="42"/>
  <c r="BN61" i="42"/>
  <c r="CC61" i="42" s="1"/>
  <c r="CR61" i="42" s="1"/>
  <c r="DG61" i="42" s="1"/>
  <c r="DV61" i="42" s="1"/>
  <c r="EK61" i="42" s="1"/>
  <c r="EZ61" i="42" s="1"/>
  <c r="BH61" i="42"/>
  <c r="AX61" i="42"/>
  <c r="BM61" i="42" s="1"/>
  <c r="CB61" i="42" s="1"/>
  <c r="CQ61" i="42" s="1"/>
  <c r="DF61" i="42" s="1"/>
  <c r="DU61" i="42" s="1"/>
  <c r="EJ61" i="42" s="1"/>
  <c r="EY61" i="42" s="1"/>
  <c r="AS61" i="42"/>
  <c r="AH61" i="42"/>
  <c r="AR61" i="42" s="1"/>
  <c r="AC61" i="42"/>
  <c r="B61" i="42"/>
  <c r="FI60" i="42"/>
  <c r="FF60" i="42"/>
  <c r="ET60" i="42"/>
  <c r="EP60" i="42"/>
  <c r="FE60" i="42" s="1"/>
  <c r="EE60" i="42"/>
  <c r="DZ60" i="42"/>
  <c r="EO60" i="42" s="1"/>
  <c r="FD60" i="42" s="1"/>
  <c r="DP60" i="42"/>
  <c r="DJ60" i="42"/>
  <c r="DY60" i="42" s="1"/>
  <c r="EN60" i="42" s="1"/>
  <c r="FC60" i="42" s="1"/>
  <c r="DA60" i="42"/>
  <c r="CT60" i="42"/>
  <c r="DI60" i="42" s="1"/>
  <c r="DX60" i="42" s="1"/>
  <c r="EM60" i="42" s="1"/>
  <c r="FB60" i="42" s="1"/>
  <c r="CL60" i="42"/>
  <c r="CD60" i="42"/>
  <c r="CS60" i="42" s="1"/>
  <c r="DH60" i="42" s="1"/>
  <c r="DW60" i="42" s="1"/>
  <c r="EL60" i="42" s="1"/>
  <c r="FA60" i="42" s="1"/>
  <c r="BW60" i="42"/>
  <c r="BN60" i="42"/>
  <c r="CC60" i="42" s="1"/>
  <c r="CR60" i="42" s="1"/>
  <c r="DG60" i="42" s="1"/>
  <c r="DV60" i="42" s="1"/>
  <c r="EK60" i="42" s="1"/>
  <c r="EZ60" i="42" s="1"/>
  <c r="BH60" i="42"/>
  <c r="AX60" i="42"/>
  <c r="BM60" i="42" s="1"/>
  <c r="CB60" i="42" s="1"/>
  <c r="CQ60" i="42" s="1"/>
  <c r="DF60" i="42" s="1"/>
  <c r="DU60" i="42" s="1"/>
  <c r="EJ60" i="42" s="1"/>
  <c r="EY60" i="42" s="1"/>
  <c r="AS60" i="42"/>
  <c r="AH60" i="42"/>
  <c r="AW60" i="42" s="1"/>
  <c r="AC60" i="42"/>
  <c r="B60" i="42"/>
  <c r="FI59" i="42"/>
  <c r="FF59" i="42"/>
  <c r="ET59" i="42"/>
  <c r="EP59" i="42"/>
  <c r="FE59" i="42" s="1"/>
  <c r="EE59" i="42"/>
  <c r="DZ59" i="42"/>
  <c r="EO59" i="42" s="1"/>
  <c r="FD59" i="42" s="1"/>
  <c r="DP59" i="42"/>
  <c r="DJ59" i="42"/>
  <c r="DY59" i="42" s="1"/>
  <c r="EN59" i="42" s="1"/>
  <c r="FC59" i="42" s="1"/>
  <c r="DA59" i="42"/>
  <c r="CT59" i="42"/>
  <c r="DI59" i="42" s="1"/>
  <c r="DX59" i="42" s="1"/>
  <c r="EM59" i="42" s="1"/>
  <c r="FB59" i="42" s="1"/>
  <c r="CL59" i="42"/>
  <c r="CD59" i="42"/>
  <c r="CS59" i="42" s="1"/>
  <c r="DH59" i="42" s="1"/>
  <c r="DW59" i="42" s="1"/>
  <c r="EL59" i="42" s="1"/>
  <c r="FA59" i="42" s="1"/>
  <c r="BW59" i="42"/>
  <c r="BN59" i="42"/>
  <c r="CC59" i="42" s="1"/>
  <c r="CR59" i="42" s="1"/>
  <c r="DG59" i="42" s="1"/>
  <c r="DV59" i="42" s="1"/>
  <c r="EK59" i="42" s="1"/>
  <c r="EZ59" i="42" s="1"/>
  <c r="BH59" i="42"/>
  <c r="AX59" i="42"/>
  <c r="BM59" i="42" s="1"/>
  <c r="CB59" i="42" s="1"/>
  <c r="CQ59" i="42" s="1"/>
  <c r="DF59" i="42" s="1"/>
  <c r="DU59" i="42" s="1"/>
  <c r="EJ59" i="42" s="1"/>
  <c r="EY59" i="42" s="1"/>
  <c r="AS59" i="42"/>
  <c r="AH59" i="42"/>
  <c r="AC59" i="42"/>
  <c r="B59" i="42"/>
  <c r="FI58" i="42"/>
  <c r="FF58" i="42"/>
  <c r="ET58" i="42"/>
  <c r="EP58" i="42"/>
  <c r="FE58" i="42" s="1"/>
  <c r="EE58" i="42"/>
  <c r="DZ58" i="42"/>
  <c r="EO58" i="42" s="1"/>
  <c r="FD58" i="42" s="1"/>
  <c r="DP58" i="42"/>
  <c r="DJ58" i="42"/>
  <c r="DY58" i="42" s="1"/>
  <c r="EN58" i="42" s="1"/>
  <c r="FC58" i="42" s="1"/>
  <c r="DA58" i="42"/>
  <c r="CT58" i="42"/>
  <c r="DI58" i="42" s="1"/>
  <c r="DX58" i="42" s="1"/>
  <c r="EM58" i="42" s="1"/>
  <c r="FB58" i="42" s="1"/>
  <c r="CL58" i="42"/>
  <c r="CD58" i="42"/>
  <c r="CS58" i="42" s="1"/>
  <c r="DH58" i="42" s="1"/>
  <c r="DW58" i="42" s="1"/>
  <c r="EL58" i="42" s="1"/>
  <c r="FA58" i="42" s="1"/>
  <c r="BW58" i="42"/>
  <c r="BN58" i="42"/>
  <c r="CC58" i="42" s="1"/>
  <c r="CR58" i="42" s="1"/>
  <c r="DG58" i="42" s="1"/>
  <c r="DV58" i="42" s="1"/>
  <c r="EK58" i="42" s="1"/>
  <c r="EZ58" i="42" s="1"/>
  <c r="BH58" i="42"/>
  <c r="AX58" i="42"/>
  <c r="BM58" i="42" s="1"/>
  <c r="CB58" i="42" s="1"/>
  <c r="CQ58" i="42" s="1"/>
  <c r="DF58" i="42" s="1"/>
  <c r="DU58" i="42" s="1"/>
  <c r="EJ58" i="42" s="1"/>
  <c r="EY58" i="42" s="1"/>
  <c r="AS58" i="42"/>
  <c r="AH58" i="42"/>
  <c r="AR58" i="42" s="1"/>
  <c r="AC58" i="42"/>
  <c r="B58" i="42"/>
  <c r="FI57" i="42"/>
  <c r="FF57" i="42"/>
  <c r="ET57" i="42"/>
  <c r="EP57" i="42"/>
  <c r="FE57" i="42" s="1"/>
  <c r="EE57" i="42"/>
  <c r="DZ57" i="42"/>
  <c r="EO57" i="42" s="1"/>
  <c r="FD57" i="42" s="1"/>
  <c r="DP57" i="42"/>
  <c r="DJ57" i="42"/>
  <c r="DY57" i="42" s="1"/>
  <c r="EN57" i="42" s="1"/>
  <c r="FC57" i="42" s="1"/>
  <c r="DA57" i="42"/>
  <c r="CT57" i="42"/>
  <c r="DI57" i="42" s="1"/>
  <c r="DX57" i="42" s="1"/>
  <c r="EM57" i="42" s="1"/>
  <c r="FB57" i="42" s="1"/>
  <c r="CL57" i="42"/>
  <c r="CD57" i="42"/>
  <c r="CS57" i="42" s="1"/>
  <c r="DH57" i="42" s="1"/>
  <c r="DW57" i="42" s="1"/>
  <c r="EL57" i="42" s="1"/>
  <c r="FA57" i="42" s="1"/>
  <c r="BW57" i="42"/>
  <c r="BN57" i="42"/>
  <c r="CC57" i="42" s="1"/>
  <c r="CR57" i="42" s="1"/>
  <c r="DG57" i="42" s="1"/>
  <c r="DV57" i="42" s="1"/>
  <c r="EK57" i="42" s="1"/>
  <c r="EZ57" i="42" s="1"/>
  <c r="BH57" i="42"/>
  <c r="AX57" i="42"/>
  <c r="BM57" i="42" s="1"/>
  <c r="CB57" i="42" s="1"/>
  <c r="CQ57" i="42" s="1"/>
  <c r="DF57" i="42" s="1"/>
  <c r="DU57" i="42" s="1"/>
  <c r="EJ57" i="42" s="1"/>
  <c r="EY57" i="42" s="1"/>
  <c r="AS57" i="42"/>
  <c r="AH57" i="42"/>
  <c r="AC57" i="42"/>
  <c r="B57" i="42"/>
  <c r="FI56" i="42"/>
  <c r="FF56" i="42"/>
  <c r="ET56" i="42"/>
  <c r="EP56" i="42"/>
  <c r="FE56" i="42" s="1"/>
  <c r="EE56" i="42"/>
  <c r="DZ56" i="42"/>
  <c r="EO56" i="42" s="1"/>
  <c r="FD56" i="42" s="1"/>
  <c r="DP56" i="42"/>
  <c r="DJ56" i="42"/>
  <c r="DY56" i="42" s="1"/>
  <c r="EN56" i="42" s="1"/>
  <c r="FC56" i="42" s="1"/>
  <c r="DA56" i="42"/>
  <c r="CT56" i="42"/>
  <c r="DI56" i="42" s="1"/>
  <c r="DX56" i="42" s="1"/>
  <c r="EM56" i="42" s="1"/>
  <c r="FB56" i="42" s="1"/>
  <c r="CL56" i="42"/>
  <c r="CD56" i="42"/>
  <c r="CS56" i="42" s="1"/>
  <c r="DH56" i="42" s="1"/>
  <c r="DW56" i="42" s="1"/>
  <c r="EL56" i="42" s="1"/>
  <c r="FA56" i="42" s="1"/>
  <c r="BW56" i="42"/>
  <c r="BN56" i="42"/>
  <c r="CC56" i="42" s="1"/>
  <c r="CR56" i="42" s="1"/>
  <c r="DG56" i="42" s="1"/>
  <c r="DV56" i="42" s="1"/>
  <c r="EK56" i="42" s="1"/>
  <c r="EZ56" i="42" s="1"/>
  <c r="BH56" i="42"/>
  <c r="AX56" i="42"/>
  <c r="BM56" i="42" s="1"/>
  <c r="CB56" i="42" s="1"/>
  <c r="CQ56" i="42" s="1"/>
  <c r="DF56" i="42" s="1"/>
  <c r="DU56" i="42" s="1"/>
  <c r="EJ56" i="42" s="1"/>
  <c r="EY56" i="42" s="1"/>
  <c r="AW56" i="42"/>
  <c r="BL56" i="42" s="1"/>
  <c r="AS56" i="42"/>
  <c r="AH56" i="42"/>
  <c r="AR56" i="42" s="1"/>
  <c r="AC56" i="42"/>
  <c r="B56" i="42"/>
  <c r="FI55" i="42"/>
  <c r="FF55" i="42"/>
  <c r="ET55" i="42"/>
  <c r="EP55" i="42"/>
  <c r="FE55" i="42" s="1"/>
  <c r="EE55" i="42"/>
  <c r="DZ55" i="42"/>
  <c r="EO55" i="42" s="1"/>
  <c r="FD55" i="42" s="1"/>
  <c r="DP55" i="42"/>
  <c r="DJ55" i="42"/>
  <c r="DY55" i="42" s="1"/>
  <c r="EN55" i="42" s="1"/>
  <c r="FC55" i="42" s="1"/>
  <c r="DA55" i="42"/>
  <c r="CT55" i="42"/>
  <c r="DI55" i="42" s="1"/>
  <c r="DX55" i="42" s="1"/>
  <c r="EM55" i="42" s="1"/>
  <c r="FB55" i="42" s="1"/>
  <c r="CL55" i="42"/>
  <c r="CD55" i="42"/>
  <c r="CS55" i="42" s="1"/>
  <c r="DH55" i="42" s="1"/>
  <c r="DW55" i="42" s="1"/>
  <c r="EL55" i="42" s="1"/>
  <c r="FA55" i="42" s="1"/>
  <c r="BW55" i="42"/>
  <c r="BN55" i="42"/>
  <c r="CC55" i="42" s="1"/>
  <c r="CR55" i="42" s="1"/>
  <c r="DG55" i="42" s="1"/>
  <c r="DV55" i="42" s="1"/>
  <c r="EK55" i="42" s="1"/>
  <c r="EZ55" i="42" s="1"/>
  <c r="BH55" i="42"/>
  <c r="AX55" i="42"/>
  <c r="BM55" i="42" s="1"/>
  <c r="CB55" i="42" s="1"/>
  <c r="CQ55" i="42" s="1"/>
  <c r="DF55" i="42" s="1"/>
  <c r="DU55" i="42" s="1"/>
  <c r="EJ55" i="42" s="1"/>
  <c r="EY55" i="42" s="1"/>
  <c r="AS55" i="42"/>
  <c r="AH55" i="42"/>
  <c r="AC55" i="42"/>
  <c r="B55" i="42"/>
  <c r="FI54" i="42"/>
  <c r="FF54" i="42"/>
  <c r="ET54" i="42"/>
  <c r="EP54" i="42"/>
  <c r="FE54" i="42" s="1"/>
  <c r="EE54" i="42"/>
  <c r="DZ54" i="42"/>
  <c r="EO54" i="42" s="1"/>
  <c r="FD54" i="42" s="1"/>
  <c r="DP54" i="42"/>
  <c r="DJ54" i="42"/>
  <c r="DY54" i="42" s="1"/>
  <c r="EN54" i="42" s="1"/>
  <c r="FC54" i="42" s="1"/>
  <c r="DA54" i="42"/>
  <c r="CT54" i="42"/>
  <c r="DI54" i="42" s="1"/>
  <c r="DX54" i="42" s="1"/>
  <c r="EM54" i="42" s="1"/>
  <c r="FB54" i="42" s="1"/>
  <c r="CL54" i="42"/>
  <c r="CD54" i="42"/>
  <c r="CS54" i="42" s="1"/>
  <c r="DH54" i="42" s="1"/>
  <c r="DW54" i="42" s="1"/>
  <c r="EL54" i="42" s="1"/>
  <c r="FA54" i="42" s="1"/>
  <c r="BW54" i="42"/>
  <c r="BN54" i="42"/>
  <c r="CC54" i="42" s="1"/>
  <c r="CR54" i="42" s="1"/>
  <c r="DG54" i="42" s="1"/>
  <c r="DV54" i="42" s="1"/>
  <c r="EK54" i="42" s="1"/>
  <c r="EZ54" i="42" s="1"/>
  <c r="BH54" i="42"/>
  <c r="AX54" i="42"/>
  <c r="BM54" i="42" s="1"/>
  <c r="CB54" i="42" s="1"/>
  <c r="CQ54" i="42" s="1"/>
  <c r="DF54" i="42" s="1"/>
  <c r="DU54" i="42" s="1"/>
  <c r="EJ54" i="42" s="1"/>
  <c r="EY54" i="42" s="1"/>
  <c r="AS54" i="42"/>
  <c r="AH54" i="42"/>
  <c r="AW54" i="42" s="1"/>
  <c r="AC54" i="42"/>
  <c r="B54" i="42"/>
  <c r="FI53" i="42"/>
  <c r="FF53" i="42"/>
  <c r="ET53" i="42"/>
  <c r="EP53" i="42"/>
  <c r="FE53" i="42" s="1"/>
  <c r="EE53" i="42"/>
  <c r="DZ53" i="42"/>
  <c r="EO53" i="42" s="1"/>
  <c r="FD53" i="42" s="1"/>
  <c r="DP53" i="42"/>
  <c r="DJ53" i="42"/>
  <c r="DY53" i="42" s="1"/>
  <c r="EN53" i="42" s="1"/>
  <c r="FC53" i="42" s="1"/>
  <c r="DA53" i="42"/>
  <c r="CT53" i="42"/>
  <c r="DI53" i="42" s="1"/>
  <c r="DX53" i="42" s="1"/>
  <c r="EM53" i="42" s="1"/>
  <c r="FB53" i="42" s="1"/>
  <c r="CL53" i="42"/>
  <c r="CD53" i="42"/>
  <c r="CS53" i="42" s="1"/>
  <c r="DH53" i="42" s="1"/>
  <c r="DW53" i="42" s="1"/>
  <c r="EL53" i="42" s="1"/>
  <c r="FA53" i="42" s="1"/>
  <c r="BW53" i="42"/>
  <c r="BN53" i="42"/>
  <c r="CC53" i="42" s="1"/>
  <c r="CR53" i="42" s="1"/>
  <c r="DG53" i="42" s="1"/>
  <c r="DV53" i="42" s="1"/>
  <c r="EK53" i="42" s="1"/>
  <c r="EZ53" i="42" s="1"/>
  <c r="BH53" i="42"/>
  <c r="AX53" i="42"/>
  <c r="BM53" i="42" s="1"/>
  <c r="CB53" i="42" s="1"/>
  <c r="CQ53" i="42" s="1"/>
  <c r="DF53" i="42" s="1"/>
  <c r="DU53" i="42" s="1"/>
  <c r="EJ53" i="42" s="1"/>
  <c r="EY53" i="42" s="1"/>
  <c r="AS53" i="42"/>
  <c r="AH53" i="42"/>
  <c r="AC53" i="42"/>
  <c r="B53" i="42"/>
  <c r="FI52" i="42"/>
  <c r="FF52" i="42"/>
  <c r="ET52" i="42"/>
  <c r="EP52" i="42"/>
  <c r="FE52" i="42" s="1"/>
  <c r="EE52" i="42"/>
  <c r="DZ52" i="42"/>
  <c r="EO52" i="42" s="1"/>
  <c r="FD52" i="42" s="1"/>
  <c r="DP52" i="42"/>
  <c r="DJ52" i="42"/>
  <c r="DY52" i="42" s="1"/>
  <c r="EN52" i="42" s="1"/>
  <c r="FC52" i="42" s="1"/>
  <c r="DA52" i="42"/>
  <c r="CT52" i="42"/>
  <c r="DI52" i="42" s="1"/>
  <c r="DX52" i="42" s="1"/>
  <c r="EM52" i="42" s="1"/>
  <c r="FB52" i="42" s="1"/>
  <c r="CL52" i="42"/>
  <c r="CD52" i="42"/>
  <c r="CS52" i="42" s="1"/>
  <c r="DH52" i="42" s="1"/>
  <c r="DW52" i="42" s="1"/>
  <c r="EL52" i="42" s="1"/>
  <c r="FA52" i="42" s="1"/>
  <c r="BW52" i="42"/>
  <c r="BN52" i="42"/>
  <c r="CC52" i="42" s="1"/>
  <c r="CR52" i="42" s="1"/>
  <c r="DG52" i="42" s="1"/>
  <c r="DV52" i="42" s="1"/>
  <c r="EK52" i="42" s="1"/>
  <c r="EZ52" i="42" s="1"/>
  <c r="BH52" i="42"/>
  <c r="AX52" i="42"/>
  <c r="BM52" i="42" s="1"/>
  <c r="CB52" i="42" s="1"/>
  <c r="CQ52" i="42" s="1"/>
  <c r="DF52" i="42" s="1"/>
  <c r="DU52" i="42" s="1"/>
  <c r="EJ52" i="42" s="1"/>
  <c r="EY52" i="42" s="1"/>
  <c r="AS52" i="42"/>
  <c r="AH52" i="42"/>
  <c r="AW52" i="42" s="1"/>
  <c r="AC52" i="42"/>
  <c r="B52" i="42"/>
  <c r="FI51" i="42"/>
  <c r="FF51" i="42"/>
  <c r="ET51" i="42"/>
  <c r="EP51" i="42"/>
  <c r="FE51" i="42" s="1"/>
  <c r="EE51" i="42"/>
  <c r="DZ51" i="42"/>
  <c r="EO51" i="42" s="1"/>
  <c r="FD51" i="42" s="1"/>
  <c r="DP51" i="42"/>
  <c r="DJ51" i="42"/>
  <c r="DY51" i="42" s="1"/>
  <c r="EN51" i="42" s="1"/>
  <c r="FC51" i="42" s="1"/>
  <c r="DA51" i="42"/>
  <c r="CT51" i="42"/>
  <c r="DI51" i="42" s="1"/>
  <c r="DX51" i="42" s="1"/>
  <c r="EM51" i="42" s="1"/>
  <c r="FB51" i="42" s="1"/>
  <c r="CL51" i="42"/>
  <c r="CD51" i="42"/>
  <c r="CS51" i="42" s="1"/>
  <c r="DH51" i="42" s="1"/>
  <c r="DW51" i="42" s="1"/>
  <c r="EL51" i="42" s="1"/>
  <c r="FA51" i="42" s="1"/>
  <c r="BW51" i="42"/>
  <c r="BN51" i="42"/>
  <c r="CC51" i="42" s="1"/>
  <c r="CR51" i="42" s="1"/>
  <c r="DG51" i="42" s="1"/>
  <c r="DV51" i="42" s="1"/>
  <c r="EK51" i="42" s="1"/>
  <c r="EZ51" i="42" s="1"/>
  <c r="BH51" i="42"/>
  <c r="AX51" i="42"/>
  <c r="BM51" i="42" s="1"/>
  <c r="CB51" i="42" s="1"/>
  <c r="CQ51" i="42" s="1"/>
  <c r="DF51" i="42" s="1"/>
  <c r="DU51" i="42" s="1"/>
  <c r="EJ51" i="42" s="1"/>
  <c r="EY51" i="42" s="1"/>
  <c r="AS51" i="42"/>
  <c r="AH51" i="42"/>
  <c r="AR51" i="42" s="1"/>
  <c r="AC51" i="42"/>
  <c r="B51" i="42"/>
  <c r="FI50" i="42"/>
  <c r="FF50" i="42"/>
  <c r="ET50" i="42"/>
  <c r="EP50" i="42"/>
  <c r="FE50" i="42" s="1"/>
  <c r="EE50" i="42"/>
  <c r="DZ50" i="42"/>
  <c r="EO50" i="42" s="1"/>
  <c r="FD50" i="42" s="1"/>
  <c r="DP50" i="42"/>
  <c r="DJ50" i="42"/>
  <c r="DY50" i="42" s="1"/>
  <c r="EN50" i="42" s="1"/>
  <c r="FC50" i="42" s="1"/>
  <c r="DA50" i="42"/>
  <c r="CT50" i="42"/>
  <c r="DI50" i="42" s="1"/>
  <c r="DX50" i="42" s="1"/>
  <c r="EM50" i="42" s="1"/>
  <c r="FB50" i="42" s="1"/>
  <c r="CL50" i="42"/>
  <c r="CD50" i="42"/>
  <c r="CS50" i="42" s="1"/>
  <c r="DH50" i="42" s="1"/>
  <c r="DW50" i="42" s="1"/>
  <c r="EL50" i="42" s="1"/>
  <c r="FA50" i="42" s="1"/>
  <c r="BW50" i="42"/>
  <c r="BN50" i="42"/>
  <c r="CC50" i="42" s="1"/>
  <c r="CR50" i="42" s="1"/>
  <c r="DG50" i="42" s="1"/>
  <c r="DV50" i="42" s="1"/>
  <c r="EK50" i="42" s="1"/>
  <c r="EZ50" i="42" s="1"/>
  <c r="BH50" i="42"/>
  <c r="AX50" i="42"/>
  <c r="BM50" i="42" s="1"/>
  <c r="CB50" i="42" s="1"/>
  <c r="CQ50" i="42" s="1"/>
  <c r="DF50" i="42" s="1"/>
  <c r="DU50" i="42" s="1"/>
  <c r="EJ50" i="42" s="1"/>
  <c r="EY50" i="42" s="1"/>
  <c r="AS50" i="42"/>
  <c r="AH50" i="42"/>
  <c r="AR50" i="42" s="1"/>
  <c r="AC50" i="42"/>
  <c r="B50" i="42"/>
  <c r="FI49" i="42"/>
  <c r="FF49" i="42"/>
  <c r="ET49" i="42"/>
  <c r="EP49" i="42"/>
  <c r="FE49" i="42" s="1"/>
  <c r="EE49" i="42"/>
  <c r="DZ49" i="42"/>
  <c r="EO49" i="42" s="1"/>
  <c r="FD49" i="42" s="1"/>
  <c r="DP49" i="42"/>
  <c r="DJ49" i="42"/>
  <c r="DY49" i="42" s="1"/>
  <c r="EN49" i="42" s="1"/>
  <c r="FC49" i="42" s="1"/>
  <c r="DA49" i="42"/>
  <c r="CT49" i="42"/>
  <c r="DI49" i="42" s="1"/>
  <c r="DX49" i="42" s="1"/>
  <c r="EM49" i="42" s="1"/>
  <c r="FB49" i="42" s="1"/>
  <c r="CS49" i="42"/>
  <c r="DH49" i="42" s="1"/>
  <c r="DW49" i="42" s="1"/>
  <c r="EL49" i="42" s="1"/>
  <c r="FA49" i="42" s="1"/>
  <c r="CL49" i="42"/>
  <c r="CD49" i="42"/>
  <c r="BW49" i="42"/>
  <c r="BN49" i="42"/>
  <c r="CC49" i="42" s="1"/>
  <c r="CR49" i="42" s="1"/>
  <c r="DG49" i="42" s="1"/>
  <c r="DV49" i="42" s="1"/>
  <c r="EK49" i="42" s="1"/>
  <c r="EZ49" i="42" s="1"/>
  <c r="BH49" i="42"/>
  <c r="AX49" i="42"/>
  <c r="BM49" i="42" s="1"/>
  <c r="CB49" i="42" s="1"/>
  <c r="CQ49" i="42" s="1"/>
  <c r="DF49" i="42" s="1"/>
  <c r="DU49" i="42" s="1"/>
  <c r="EJ49" i="42" s="1"/>
  <c r="EY49" i="42" s="1"/>
  <c r="AS49" i="42"/>
  <c r="AH49" i="42"/>
  <c r="AC49" i="42"/>
  <c r="B49" i="42"/>
  <c r="FI48" i="42"/>
  <c r="FF48" i="42"/>
  <c r="ET48" i="42"/>
  <c r="EP48" i="42"/>
  <c r="FE48" i="42" s="1"/>
  <c r="EE48" i="42"/>
  <c r="DZ48" i="42"/>
  <c r="EO48" i="42" s="1"/>
  <c r="FD48" i="42" s="1"/>
  <c r="DP48" i="42"/>
  <c r="DJ48" i="42"/>
  <c r="DY48" i="42" s="1"/>
  <c r="EN48" i="42" s="1"/>
  <c r="FC48" i="42" s="1"/>
  <c r="DI48" i="42"/>
  <c r="DX48" i="42" s="1"/>
  <c r="EM48" i="42" s="1"/>
  <c r="FB48" i="42" s="1"/>
  <c r="DA48" i="42"/>
  <c r="CT48" i="42"/>
  <c r="CL48" i="42"/>
  <c r="CD48" i="42"/>
  <c r="CS48" i="42" s="1"/>
  <c r="DH48" i="42" s="1"/>
  <c r="DW48" i="42" s="1"/>
  <c r="EL48" i="42" s="1"/>
  <c r="FA48" i="42" s="1"/>
  <c r="BW48" i="42"/>
  <c r="BN48" i="42"/>
  <c r="CC48" i="42" s="1"/>
  <c r="CR48" i="42" s="1"/>
  <c r="DG48" i="42" s="1"/>
  <c r="DV48" i="42" s="1"/>
  <c r="EK48" i="42" s="1"/>
  <c r="EZ48" i="42" s="1"/>
  <c r="BH48" i="42"/>
  <c r="AX48" i="42"/>
  <c r="BM48" i="42" s="1"/>
  <c r="CB48" i="42" s="1"/>
  <c r="CQ48" i="42" s="1"/>
  <c r="DF48" i="42" s="1"/>
  <c r="DU48" i="42" s="1"/>
  <c r="EJ48" i="42" s="1"/>
  <c r="EY48" i="42" s="1"/>
  <c r="AS48" i="42"/>
  <c r="AH48" i="42"/>
  <c r="AW48" i="42" s="1"/>
  <c r="BL48" i="42" s="1"/>
  <c r="AC48" i="42"/>
  <c r="B48" i="42"/>
  <c r="FI47" i="42"/>
  <c r="FF47" i="42"/>
  <c r="FE47" i="42"/>
  <c r="ET47" i="42"/>
  <c r="EP47" i="42"/>
  <c r="EE47" i="42"/>
  <c r="DZ47" i="42"/>
  <c r="EO47" i="42" s="1"/>
  <c r="FD47" i="42" s="1"/>
  <c r="DY47" i="42"/>
  <c r="EN47" i="42" s="1"/>
  <c r="FC47" i="42" s="1"/>
  <c r="DP47" i="42"/>
  <c r="DJ47" i="42"/>
  <c r="DA47" i="42"/>
  <c r="CT47" i="42"/>
  <c r="DI47" i="42" s="1"/>
  <c r="DX47" i="42" s="1"/>
  <c r="EM47" i="42" s="1"/>
  <c r="FB47" i="42" s="1"/>
  <c r="CL47" i="42"/>
  <c r="CD47" i="42"/>
  <c r="CS47" i="42" s="1"/>
  <c r="DH47" i="42" s="1"/>
  <c r="DW47" i="42" s="1"/>
  <c r="EL47" i="42" s="1"/>
  <c r="FA47" i="42" s="1"/>
  <c r="CC47" i="42"/>
  <c r="CR47" i="42" s="1"/>
  <c r="DG47" i="42" s="1"/>
  <c r="DV47" i="42" s="1"/>
  <c r="EK47" i="42" s="1"/>
  <c r="EZ47" i="42" s="1"/>
  <c r="BW47" i="42"/>
  <c r="BN47" i="42"/>
  <c r="BH47" i="42"/>
  <c r="AX47" i="42"/>
  <c r="BM47" i="42" s="1"/>
  <c r="CB47" i="42" s="1"/>
  <c r="CQ47" i="42" s="1"/>
  <c r="DF47" i="42" s="1"/>
  <c r="DU47" i="42" s="1"/>
  <c r="EJ47" i="42" s="1"/>
  <c r="EY47" i="42" s="1"/>
  <c r="AW47" i="42"/>
  <c r="BG47" i="42" s="1"/>
  <c r="AS47" i="42"/>
  <c r="AH47" i="42"/>
  <c r="AR47" i="42" s="1"/>
  <c r="AC47" i="42"/>
  <c r="B47" i="42"/>
  <c r="FI46" i="42"/>
  <c r="FF46" i="42"/>
  <c r="FE46" i="42"/>
  <c r="ET46" i="42"/>
  <c r="EP46" i="42"/>
  <c r="EE46" i="42"/>
  <c r="DZ46" i="42"/>
  <c r="EO46" i="42" s="1"/>
  <c r="FD46" i="42" s="1"/>
  <c r="DP46" i="42"/>
  <c r="DJ46" i="42"/>
  <c r="DY46" i="42" s="1"/>
  <c r="EN46" i="42" s="1"/>
  <c r="FC46" i="42" s="1"/>
  <c r="DA46" i="42"/>
  <c r="CT46" i="42"/>
  <c r="DI46" i="42" s="1"/>
  <c r="DX46" i="42" s="1"/>
  <c r="EM46" i="42" s="1"/>
  <c r="FB46" i="42" s="1"/>
  <c r="CL46" i="42"/>
  <c r="CD46" i="42"/>
  <c r="CS46" i="42" s="1"/>
  <c r="DH46" i="42" s="1"/>
  <c r="DW46" i="42" s="1"/>
  <c r="EL46" i="42" s="1"/>
  <c r="FA46" i="42" s="1"/>
  <c r="BW46" i="42"/>
  <c r="BN46" i="42"/>
  <c r="CC46" i="42" s="1"/>
  <c r="CR46" i="42" s="1"/>
  <c r="DG46" i="42" s="1"/>
  <c r="DV46" i="42" s="1"/>
  <c r="EK46" i="42" s="1"/>
  <c r="EZ46" i="42" s="1"/>
  <c r="BH46" i="42"/>
  <c r="AX46" i="42"/>
  <c r="BM46" i="42" s="1"/>
  <c r="CB46" i="42" s="1"/>
  <c r="CQ46" i="42" s="1"/>
  <c r="DF46" i="42" s="1"/>
  <c r="DU46" i="42" s="1"/>
  <c r="EJ46" i="42" s="1"/>
  <c r="EY46" i="42" s="1"/>
  <c r="AW46" i="42"/>
  <c r="BG46" i="42" s="1"/>
  <c r="AS46" i="42"/>
  <c r="AH46" i="42"/>
  <c r="AR46" i="42" s="1"/>
  <c r="AC46" i="42"/>
  <c r="B46" i="42"/>
  <c r="FI45" i="42"/>
  <c r="FF45" i="42"/>
  <c r="ET45" i="42"/>
  <c r="EP45" i="42"/>
  <c r="FE45" i="42" s="1"/>
  <c r="EO45" i="42"/>
  <c r="FD45" i="42" s="1"/>
  <c r="EE45" i="42"/>
  <c r="DZ45" i="42"/>
  <c r="DP45" i="42"/>
  <c r="DJ45" i="42"/>
  <c r="DY45" i="42" s="1"/>
  <c r="EN45" i="42" s="1"/>
  <c r="FC45" i="42" s="1"/>
  <c r="DI45" i="42"/>
  <c r="DX45" i="42" s="1"/>
  <c r="EM45" i="42" s="1"/>
  <c r="FB45" i="42" s="1"/>
  <c r="DA45" i="42"/>
  <c r="CT45" i="42"/>
  <c r="CS45" i="42"/>
  <c r="DH45" i="42" s="1"/>
  <c r="DW45" i="42" s="1"/>
  <c r="EL45" i="42" s="1"/>
  <c r="FA45" i="42" s="1"/>
  <c r="CL45" i="42"/>
  <c r="CD45" i="42"/>
  <c r="BW45" i="42"/>
  <c r="BN45" i="42"/>
  <c r="CC45" i="42" s="1"/>
  <c r="CR45" i="42" s="1"/>
  <c r="DG45" i="42" s="1"/>
  <c r="DV45" i="42" s="1"/>
  <c r="EK45" i="42" s="1"/>
  <c r="EZ45" i="42" s="1"/>
  <c r="BM45" i="42"/>
  <c r="CB45" i="42" s="1"/>
  <c r="CQ45" i="42" s="1"/>
  <c r="DF45" i="42" s="1"/>
  <c r="DU45" i="42" s="1"/>
  <c r="EJ45" i="42" s="1"/>
  <c r="EY45" i="42" s="1"/>
  <c r="BH45" i="42"/>
  <c r="AX45" i="42"/>
  <c r="AS45" i="42"/>
  <c r="AH45" i="42"/>
  <c r="AC45" i="42"/>
  <c r="B45" i="42"/>
  <c r="FI44" i="42"/>
  <c r="FF44" i="42"/>
  <c r="ET44" i="42"/>
  <c r="EP44" i="42"/>
  <c r="FE44" i="42" s="1"/>
  <c r="EE44" i="42"/>
  <c r="DZ44" i="42"/>
  <c r="EO44" i="42" s="1"/>
  <c r="FD44" i="42" s="1"/>
  <c r="DP44" i="42"/>
  <c r="DJ44" i="42"/>
  <c r="DY44" i="42" s="1"/>
  <c r="EN44" i="42" s="1"/>
  <c r="FC44" i="42" s="1"/>
  <c r="DI44" i="42"/>
  <c r="DX44" i="42" s="1"/>
  <c r="EM44" i="42" s="1"/>
  <c r="FB44" i="42" s="1"/>
  <c r="DA44" i="42"/>
  <c r="CT44" i="42"/>
  <c r="CS44" i="42"/>
  <c r="DH44" i="42" s="1"/>
  <c r="DW44" i="42" s="1"/>
  <c r="EL44" i="42" s="1"/>
  <c r="FA44" i="42" s="1"/>
  <c r="CL44" i="42"/>
  <c r="CD44" i="42"/>
  <c r="BW44" i="42"/>
  <c r="BN44" i="42"/>
  <c r="CC44" i="42" s="1"/>
  <c r="CR44" i="42" s="1"/>
  <c r="DG44" i="42" s="1"/>
  <c r="DV44" i="42" s="1"/>
  <c r="EK44" i="42" s="1"/>
  <c r="EZ44" i="42" s="1"/>
  <c r="BH44" i="42"/>
  <c r="AX44" i="42"/>
  <c r="BM44" i="42" s="1"/>
  <c r="CB44" i="42" s="1"/>
  <c r="CQ44" i="42" s="1"/>
  <c r="DF44" i="42" s="1"/>
  <c r="DU44" i="42" s="1"/>
  <c r="EJ44" i="42" s="1"/>
  <c r="EY44" i="42" s="1"/>
  <c r="AW44" i="42"/>
  <c r="BL44" i="42" s="1"/>
  <c r="AS44" i="42"/>
  <c r="AR44" i="42"/>
  <c r="AH44" i="42"/>
  <c r="AC44" i="42"/>
  <c r="B44" i="42"/>
  <c r="FI43" i="42"/>
  <c r="FF43" i="42"/>
  <c r="FE43" i="42"/>
  <c r="ET43" i="42"/>
  <c r="EP43" i="42"/>
  <c r="EE43" i="42"/>
  <c r="DZ43" i="42"/>
  <c r="DY43" i="42"/>
  <c r="DP43" i="42"/>
  <c r="DJ43" i="42"/>
  <c r="DA43" i="42"/>
  <c r="CT43" i="42"/>
  <c r="CL43" i="42"/>
  <c r="CD43" i="42"/>
  <c r="CS43" i="42" s="1"/>
  <c r="DH43" i="42" s="1"/>
  <c r="CC43" i="42"/>
  <c r="BW43" i="42"/>
  <c r="BN43" i="42"/>
  <c r="BH43" i="42"/>
  <c r="AX43" i="42"/>
  <c r="AW43" i="42"/>
  <c r="AS43" i="42"/>
  <c r="AH43" i="42"/>
  <c r="AC43" i="42"/>
  <c r="FI37" i="42"/>
  <c r="DA37" i="42"/>
  <c r="AP37" i="42"/>
  <c r="AP76" i="42" s="1"/>
  <c r="AL37" i="42"/>
  <c r="AL76" i="42" s="1"/>
  <c r="Z37" i="42"/>
  <c r="Z76" i="42" s="1"/>
  <c r="V37" i="42"/>
  <c r="V76" i="42" s="1"/>
  <c r="FI36" i="42"/>
  <c r="FF36" i="42"/>
  <c r="FD36" i="42"/>
  <c r="ET36" i="42"/>
  <c r="EP36" i="42"/>
  <c r="FE36" i="42" s="1"/>
  <c r="EO36" i="42"/>
  <c r="EE36" i="42"/>
  <c r="DZ36" i="42"/>
  <c r="DP36" i="42"/>
  <c r="DJ36" i="42"/>
  <c r="DY36" i="42" s="1"/>
  <c r="EN36" i="42" s="1"/>
  <c r="FC36" i="42" s="1"/>
  <c r="DH36" i="42"/>
  <c r="DW36" i="42" s="1"/>
  <c r="EL36" i="42" s="1"/>
  <c r="FA36" i="42" s="1"/>
  <c r="DA36" i="42"/>
  <c r="CT36" i="42"/>
  <c r="DI36" i="42" s="1"/>
  <c r="DX36" i="42" s="1"/>
  <c r="EM36" i="42" s="1"/>
  <c r="FB36" i="42" s="1"/>
  <c r="CS36" i="42"/>
  <c r="CL36" i="42"/>
  <c r="CD36" i="42"/>
  <c r="CC36" i="42"/>
  <c r="CR36" i="42" s="1"/>
  <c r="DG36" i="42" s="1"/>
  <c r="DV36" i="42" s="1"/>
  <c r="EK36" i="42" s="1"/>
  <c r="EZ36" i="42" s="1"/>
  <c r="BW36" i="42"/>
  <c r="BN36" i="42"/>
  <c r="BH36" i="42"/>
  <c r="AX36" i="42"/>
  <c r="BM36" i="42" s="1"/>
  <c r="CB36" i="42" s="1"/>
  <c r="CQ36" i="42" s="1"/>
  <c r="DF36" i="42" s="1"/>
  <c r="DU36" i="42" s="1"/>
  <c r="EJ36" i="42" s="1"/>
  <c r="EY36" i="42" s="1"/>
  <c r="AS36" i="42"/>
  <c r="AH36" i="42"/>
  <c r="AR36" i="42" s="1"/>
  <c r="AC36" i="42"/>
  <c r="FI35" i="42"/>
  <c r="FG35" i="42"/>
  <c r="FG37" i="42" s="1"/>
  <c r="FG76" i="42" s="1"/>
  <c r="ET35" i="42"/>
  <c r="ER35" i="42"/>
  <c r="ER37" i="42" s="1"/>
  <c r="ER76" i="42" s="1"/>
  <c r="EQ35" i="42"/>
  <c r="EQ37" i="42" s="1"/>
  <c r="EC35" i="42"/>
  <c r="EC37" i="42" s="1"/>
  <c r="EC76" i="42" s="1"/>
  <c r="EC95" i="42" s="1"/>
  <c r="EB35" i="42"/>
  <c r="EB37" i="42" s="1"/>
  <c r="EB76" i="42" s="1"/>
  <c r="EA35" i="42"/>
  <c r="EE35" i="42" s="1"/>
  <c r="DP35" i="42"/>
  <c r="DN35" i="42"/>
  <c r="DN37" i="42" s="1"/>
  <c r="DN76" i="42" s="1"/>
  <c r="DM35" i="42"/>
  <c r="DM37" i="42" s="1"/>
  <c r="DM76" i="42" s="1"/>
  <c r="DM95" i="42" s="1"/>
  <c r="DL35" i="42"/>
  <c r="DL37" i="42" s="1"/>
  <c r="DL76" i="42" s="1"/>
  <c r="DK35" i="42"/>
  <c r="DK37" i="42" s="1"/>
  <c r="DK76" i="42" s="1"/>
  <c r="DA35" i="42"/>
  <c r="CY35" i="42"/>
  <c r="CY37" i="42" s="1"/>
  <c r="CY76" i="42" s="1"/>
  <c r="CX35" i="42"/>
  <c r="CX37" i="42" s="1"/>
  <c r="CX76" i="42" s="1"/>
  <c r="CX95" i="42" s="1"/>
  <c r="CW35" i="42"/>
  <c r="CW37" i="42" s="1"/>
  <c r="CW76" i="42" s="1"/>
  <c r="CV35" i="42"/>
  <c r="CV37" i="42" s="1"/>
  <c r="CV76" i="42" s="1"/>
  <c r="CU35" i="42"/>
  <c r="CU37" i="42" s="1"/>
  <c r="CU76" i="42" s="1"/>
  <c r="CL35" i="42"/>
  <c r="CJ35" i="42"/>
  <c r="CJ37" i="42" s="1"/>
  <c r="CJ76" i="42" s="1"/>
  <c r="CJ95" i="42" s="1"/>
  <c r="CI35" i="42"/>
  <c r="CI37" i="42" s="1"/>
  <c r="CI76" i="42" s="1"/>
  <c r="CH35" i="42"/>
  <c r="CH37" i="42" s="1"/>
  <c r="CH76" i="42" s="1"/>
  <c r="CG35" i="42"/>
  <c r="CG37" i="42" s="1"/>
  <c r="CG76" i="42" s="1"/>
  <c r="CF35" i="42"/>
  <c r="CF37" i="42" s="1"/>
  <c r="CF76" i="42" s="1"/>
  <c r="CE35" i="42"/>
  <c r="CE37" i="42" s="1"/>
  <c r="CD35" i="42"/>
  <c r="CD37" i="42" s="1"/>
  <c r="BU35" i="42"/>
  <c r="BU37" i="42" s="1"/>
  <c r="BU76" i="42" s="1"/>
  <c r="BT35" i="42"/>
  <c r="BT37" i="42" s="1"/>
  <c r="BT76" i="42" s="1"/>
  <c r="BT95" i="42" s="1"/>
  <c r="BS35" i="42"/>
  <c r="BS37" i="42" s="1"/>
  <c r="BS76" i="42" s="1"/>
  <c r="BR35" i="42"/>
  <c r="BR37" i="42" s="1"/>
  <c r="BR76" i="42" s="1"/>
  <c r="BQ35" i="42"/>
  <c r="BQ37" i="42" s="1"/>
  <c r="BQ76" i="42" s="1"/>
  <c r="BP35" i="42"/>
  <c r="BP37" i="42" s="1"/>
  <c r="BP76" i="42" s="1"/>
  <c r="BP95" i="42" s="1"/>
  <c r="BO35" i="42"/>
  <c r="BW35" i="42" s="1"/>
  <c r="BH35" i="42"/>
  <c r="BF35" i="42"/>
  <c r="BF37" i="42" s="1"/>
  <c r="BF76" i="42" s="1"/>
  <c r="BE35" i="42"/>
  <c r="BE37" i="42" s="1"/>
  <c r="BE76" i="42" s="1"/>
  <c r="BD35" i="42"/>
  <c r="BD37" i="42" s="1"/>
  <c r="BD76" i="42" s="1"/>
  <c r="BD95" i="42" s="1"/>
  <c r="BC35" i="42"/>
  <c r="BC37" i="42" s="1"/>
  <c r="BC76" i="42" s="1"/>
  <c r="BB35" i="42"/>
  <c r="BB37" i="42" s="1"/>
  <c r="BB76" i="42" s="1"/>
  <c r="BA35" i="42"/>
  <c r="BA37" i="42" s="1"/>
  <c r="BA76" i="42" s="1"/>
  <c r="AZ35" i="42"/>
  <c r="AZ37" i="42" s="1"/>
  <c r="AZ76" i="42" s="1"/>
  <c r="AY35" i="42"/>
  <c r="AY37" i="42" s="1"/>
  <c r="AY76" i="42" s="1"/>
  <c r="AX35" i="42"/>
  <c r="AX37" i="42" s="1"/>
  <c r="AS35" i="42"/>
  <c r="AQ35" i="42"/>
  <c r="AQ37" i="42" s="1"/>
  <c r="AQ76" i="42" s="1"/>
  <c r="AP35" i="42"/>
  <c r="AO35" i="42"/>
  <c r="AO37" i="42" s="1"/>
  <c r="AO76" i="42" s="1"/>
  <c r="AO95" i="42" s="1"/>
  <c r="AN35" i="42"/>
  <c r="AN37" i="42" s="1"/>
  <c r="AN76" i="42" s="1"/>
  <c r="AM35" i="42"/>
  <c r="AM37" i="42" s="1"/>
  <c r="AM76" i="42" s="1"/>
  <c r="AL35" i="42"/>
  <c r="AK35" i="42"/>
  <c r="AK37" i="42" s="1"/>
  <c r="AK76" i="42" s="1"/>
  <c r="AK95" i="42" s="1"/>
  <c r="AJ35" i="42"/>
  <c r="AJ37" i="42" s="1"/>
  <c r="AJ76" i="42" s="1"/>
  <c r="AI35" i="42"/>
  <c r="AI37" i="42" s="1"/>
  <c r="AB35" i="42"/>
  <c r="AB37" i="42" s="1"/>
  <c r="AB76" i="42" s="1"/>
  <c r="AA35" i="42"/>
  <c r="AA37" i="42" s="1"/>
  <c r="AA76" i="42" s="1"/>
  <c r="AA95" i="42" s="1"/>
  <c r="Z35" i="42"/>
  <c r="Y35" i="42"/>
  <c r="Y37" i="42" s="1"/>
  <c r="Y76" i="42" s="1"/>
  <c r="X35" i="42"/>
  <c r="X37" i="42" s="1"/>
  <c r="X76" i="42" s="1"/>
  <c r="W35" i="42"/>
  <c r="W37" i="42" s="1"/>
  <c r="W76" i="42" s="1"/>
  <c r="W95" i="42" s="1"/>
  <c r="V35" i="42"/>
  <c r="U35" i="42"/>
  <c r="U37" i="42" s="1"/>
  <c r="U76" i="42" s="1"/>
  <c r="T35" i="42"/>
  <c r="T37" i="42" s="1"/>
  <c r="T76" i="42" s="1"/>
  <c r="S35" i="42"/>
  <c r="S37" i="42" s="1"/>
  <c r="FI34" i="42"/>
  <c r="FF34" i="42"/>
  <c r="ET34" i="42"/>
  <c r="EP34" i="42"/>
  <c r="FE34" i="42" s="1"/>
  <c r="EE34" i="42"/>
  <c r="DZ34" i="42"/>
  <c r="EO34" i="42" s="1"/>
  <c r="FD34" i="42" s="1"/>
  <c r="DP34" i="42"/>
  <c r="DJ34" i="42"/>
  <c r="DY34" i="42" s="1"/>
  <c r="EN34" i="42" s="1"/>
  <c r="FC34" i="42" s="1"/>
  <c r="DI34" i="42"/>
  <c r="DX34" i="42" s="1"/>
  <c r="EM34" i="42" s="1"/>
  <c r="FB34" i="42" s="1"/>
  <c r="DA34" i="42"/>
  <c r="CT34" i="42"/>
  <c r="CS34" i="42"/>
  <c r="DH34" i="42" s="1"/>
  <c r="DW34" i="42" s="1"/>
  <c r="EL34" i="42" s="1"/>
  <c r="FA34" i="42" s="1"/>
  <c r="CL34" i="42"/>
  <c r="CD34" i="42"/>
  <c r="BW34" i="42"/>
  <c r="BN34" i="42"/>
  <c r="CC34" i="42" s="1"/>
  <c r="CR34" i="42" s="1"/>
  <c r="DG34" i="42" s="1"/>
  <c r="DV34" i="42" s="1"/>
  <c r="EK34" i="42" s="1"/>
  <c r="EZ34" i="42" s="1"/>
  <c r="BH34" i="42"/>
  <c r="BG34" i="42"/>
  <c r="AX34" i="42"/>
  <c r="BM34" i="42" s="1"/>
  <c r="CB34" i="42" s="1"/>
  <c r="CQ34" i="42" s="1"/>
  <c r="DF34" i="42" s="1"/>
  <c r="DU34" i="42" s="1"/>
  <c r="EJ34" i="42" s="1"/>
  <c r="EY34" i="42" s="1"/>
  <c r="AW34" i="42"/>
  <c r="BL34" i="42" s="1"/>
  <c r="AS34" i="42"/>
  <c r="AR34" i="42"/>
  <c r="AH34" i="42"/>
  <c r="AC34" i="42"/>
  <c r="FI33" i="42"/>
  <c r="FF33" i="42"/>
  <c r="ET33" i="42"/>
  <c r="EP33" i="42"/>
  <c r="FE33" i="42" s="1"/>
  <c r="EE33" i="42"/>
  <c r="DZ33" i="42"/>
  <c r="EO33" i="42" s="1"/>
  <c r="FD33" i="42" s="1"/>
  <c r="DP33" i="42"/>
  <c r="DJ33" i="42"/>
  <c r="DY33" i="42" s="1"/>
  <c r="EN33" i="42" s="1"/>
  <c r="FC33" i="42" s="1"/>
  <c r="DI33" i="42"/>
  <c r="DX33" i="42" s="1"/>
  <c r="EM33" i="42" s="1"/>
  <c r="FB33" i="42" s="1"/>
  <c r="DA33" i="42"/>
  <c r="CT33" i="42"/>
  <c r="CS33" i="42"/>
  <c r="DH33" i="42" s="1"/>
  <c r="DW33" i="42" s="1"/>
  <c r="EL33" i="42" s="1"/>
  <c r="FA33" i="42" s="1"/>
  <c r="CL33" i="42"/>
  <c r="CD33" i="42"/>
  <c r="BW33" i="42"/>
  <c r="BN33" i="42"/>
  <c r="CC33" i="42" s="1"/>
  <c r="CR33" i="42" s="1"/>
  <c r="DG33" i="42" s="1"/>
  <c r="DV33" i="42" s="1"/>
  <c r="EK33" i="42" s="1"/>
  <c r="EZ33" i="42" s="1"/>
  <c r="BH33" i="42"/>
  <c r="BG33" i="42"/>
  <c r="AX33" i="42"/>
  <c r="BM33" i="42" s="1"/>
  <c r="CB33" i="42" s="1"/>
  <c r="CQ33" i="42" s="1"/>
  <c r="DF33" i="42" s="1"/>
  <c r="DU33" i="42" s="1"/>
  <c r="EJ33" i="42" s="1"/>
  <c r="EY33" i="42" s="1"/>
  <c r="AW33" i="42"/>
  <c r="BL33" i="42" s="1"/>
  <c r="AS33" i="42"/>
  <c r="AR33" i="42"/>
  <c r="AH33" i="42"/>
  <c r="AC33" i="42"/>
  <c r="FI32" i="42"/>
  <c r="FF32" i="42"/>
  <c r="ET32" i="42"/>
  <c r="EP32" i="42"/>
  <c r="FE32" i="42" s="1"/>
  <c r="EE32" i="42"/>
  <c r="DZ32" i="42"/>
  <c r="EO32" i="42" s="1"/>
  <c r="FD32" i="42" s="1"/>
  <c r="DP32" i="42"/>
  <c r="DJ32" i="42"/>
  <c r="DY32" i="42" s="1"/>
  <c r="EN32" i="42" s="1"/>
  <c r="FC32" i="42" s="1"/>
  <c r="DI32" i="42"/>
  <c r="DX32" i="42" s="1"/>
  <c r="EM32" i="42" s="1"/>
  <c r="FB32" i="42" s="1"/>
  <c r="DA32" i="42"/>
  <c r="CT32" i="42"/>
  <c r="CS32" i="42"/>
  <c r="DH32" i="42" s="1"/>
  <c r="DW32" i="42" s="1"/>
  <c r="EL32" i="42" s="1"/>
  <c r="FA32" i="42" s="1"/>
  <c r="CL32" i="42"/>
  <c r="CD32" i="42"/>
  <c r="BW32" i="42"/>
  <c r="BN32" i="42"/>
  <c r="CC32" i="42" s="1"/>
  <c r="CR32" i="42" s="1"/>
  <c r="DG32" i="42" s="1"/>
  <c r="DV32" i="42" s="1"/>
  <c r="EK32" i="42" s="1"/>
  <c r="EZ32" i="42" s="1"/>
  <c r="BH32" i="42"/>
  <c r="AX32" i="42"/>
  <c r="BM32" i="42" s="1"/>
  <c r="CB32" i="42" s="1"/>
  <c r="CQ32" i="42" s="1"/>
  <c r="DF32" i="42" s="1"/>
  <c r="DU32" i="42" s="1"/>
  <c r="EJ32" i="42" s="1"/>
  <c r="EY32" i="42" s="1"/>
  <c r="AW32" i="42"/>
  <c r="BL32" i="42" s="1"/>
  <c r="AS32" i="42"/>
  <c r="AH32" i="42"/>
  <c r="AR32" i="42" s="1"/>
  <c r="AC32" i="42"/>
  <c r="FI31" i="42"/>
  <c r="FF31" i="42"/>
  <c r="ET31" i="42"/>
  <c r="EP31" i="42"/>
  <c r="FE31" i="42" s="1"/>
  <c r="EE31" i="42"/>
  <c r="DZ31" i="42"/>
  <c r="EO31" i="42" s="1"/>
  <c r="FD31" i="42" s="1"/>
  <c r="DP31" i="42"/>
  <c r="DJ31" i="42"/>
  <c r="DY31" i="42" s="1"/>
  <c r="EN31" i="42" s="1"/>
  <c r="FC31" i="42" s="1"/>
  <c r="DI31" i="42"/>
  <c r="DX31" i="42" s="1"/>
  <c r="EM31" i="42" s="1"/>
  <c r="FB31" i="42" s="1"/>
  <c r="DA31" i="42"/>
  <c r="CT31" i="42"/>
  <c r="CS31" i="42"/>
  <c r="DH31" i="42" s="1"/>
  <c r="DW31" i="42" s="1"/>
  <c r="EL31" i="42" s="1"/>
  <c r="FA31" i="42" s="1"/>
  <c r="CL31" i="42"/>
  <c r="CD31" i="42"/>
  <c r="BW31" i="42"/>
  <c r="BN31" i="42"/>
  <c r="CC31" i="42" s="1"/>
  <c r="CR31" i="42" s="1"/>
  <c r="DG31" i="42" s="1"/>
  <c r="DV31" i="42" s="1"/>
  <c r="EK31" i="42" s="1"/>
  <c r="EZ31" i="42" s="1"/>
  <c r="BH31" i="42"/>
  <c r="BG31" i="42"/>
  <c r="AX31" i="42"/>
  <c r="BM31" i="42" s="1"/>
  <c r="CB31" i="42" s="1"/>
  <c r="CQ31" i="42" s="1"/>
  <c r="DF31" i="42" s="1"/>
  <c r="DU31" i="42" s="1"/>
  <c r="EJ31" i="42" s="1"/>
  <c r="EY31" i="42" s="1"/>
  <c r="AW31" i="42"/>
  <c r="BL31" i="42" s="1"/>
  <c r="AS31" i="42"/>
  <c r="AR31" i="42"/>
  <c r="AH31" i="42"/>
  <c r="AC31" i="42"/>
  <c r="FI30" i="42"/>
  <c r="FF30" i="42"/>
  <c r="ET30" i="42"/>
  <c r="EP30" i="42"/>
  <c r="FE30" i="42" s="1"/>
  <c r="EE30" i="42"/>
  <c r="DZ30" i="42"/>
  <c r="EO30" i="42" s="1"/>
  <c r="FD30" i="42" s="1"/>
  <c r="DP30" i="42"/>
  <c r="DJ30" i="42"/>
  <c r="DY30" i="42" s="1"/>
  <c r="EN30" i="42" s="1"/>
  <c r="FC30" i="42" s="1"/>
  <c r="DI30" i="42"/>
  <c r="DX30" i="42" s="1"/>
  <c r="EM30" i="42" s="1"/>
  <c r="FB30" i="42" s="1"/>
  <c r="DA30" i="42"/>
  <c r="CT30" i="42"/>
  <c r="CS30" i="42"/>
  <c r="DH30" i="42" s="1"/>
  <c r="DW30" i="42" s="1"/>
  <c r="EL30" i="42" s="1"/>
  <c r="FA30" i="42" s="1"/>
  <c r="CL30" i="42"/>
  <c r="CD30" i="42"/>
  <c r="BW30" i="42"/>
  <c r="BN30" i="42"/>
  <c r="CC30" i="42" s="1"/>
  <c r="CR30" i="42" s="1"/>
  <c r="DG30" i="42" s="1"/>
  <c r="DV30" i="42" s="1"/>
  <c r="EK30" i="42" s="1"/>
  <c r="EZ30" i="42" s="1"/>
  <c r="BH30" i="42"/>
  <c r="BG30" i="42"/>
  <c r="AX30" i="42"/>
  <c r="BM30" i="42" s="1"/>
  <c r="CB30" i="42" s="1"/>
  <c r="CQ30" i="42" s="1"/>
  <c r="DF30" i="42" s="1"/>
  <c r="DU30" i="42" s="1"/>
  <c r="EJ30" i="42" s="1"/>
  <c r="EY30" i="42" s="1"/>
  <c r="AW30" i="42"/>
  <c r="BL30" i="42" s="1"/>
  <c r="AS30" i="42"/>
  <c r="AR30" i="42"/>
  <c r="AH30" i="42"/>
  <c r="AC30" i="42"/>
  <c r="FI29" i="42"/>
  <c r="FF29" i="42"/>
  <c r="FF35" i="42" s="1"/>
  <c r="FF37" i="42" s="1"/>
  <c r="ET29" i="42"/>
  <c r="EP29" i="42"/>
  <c r="EP35" i="42" s="1"/>
  <c r="EP37" i="42" s="1"/>
  <c r="EE29" i="42"/>
  <c r="DZ29" i="42"/>
  <c r="DZ35" i="42" s="1"/>
  <c r="DZ37" i="42" s="1"/>
  <c r="DP29" i="42"/>
  <c r="DJ29" i="42"/>
  <c r="DJ35" i="42" s="1"/>
  <c r="DJ37" i="42" s="1"/>
  <c r="DI29" i="42"/>
  <c r="DI35" i="42" s="1"/>
  <c r="DI37" i="42" s="1"/>
  <c r="DA29" i="42"/>
  <c r="CT29" i="42"/>
  <c r="CT35" i="42" s="1"/>
  <c r="CT37" i="42" s="1"/>
  <c r="CS29" i="42"/>
  <c r="DH29" i="42" s="1"/>
  <c r="CL29" i="42"/>
  <c r="CD29" i="42"/>
  <c r="BW29" i="42"/>
  <c r="BN29" i="42"/>
  <c r="BN35" i="42" s="1"/>
  <c r="BN37" i="42" s="1"/>
  <c r="BH29" i="42"/>
  <c r="BG29" i="42"/>
  <c r="AX29" i="42"/>
  <c r="BM29" i="42" s="1"/>
  <c r="AW29" i="42"/>
  <c r="BL29" i="42" s="1"/>
  <c r="AS29" i="42"/>
  <c r="AR29" i="42"/>
  <c r="AH29" i="42"/>
  <c r="AH35" i="42" s="1"/>
  <c r="AC29" i="42"/>
  <c r="FF21" i="42"/>
  <c r="EP21" i="42"/>
  <c r="FE21" i="42" s="1"/>
  <c r="DZ21" i="42"/>
  <c r="EO21" i="42" s="1"/>
  <c r="FD21" i="42" s="1"/>
  <c r="DY21" i="42"/>
  <c r="EN21" i="42" s="1"/>
  <c r="FC21" i="42" s="1"/>
  <c r="DJ21" i="42"/>
  <c r="DI21" i="42"/>
  <c r="DX21" i="42" s="1"/>
  <c r="EM21" i="42" s="1"/>
  <c r="FB21" i="42" s="1"/>
  <c r="CT21" i="42"/>
  <c r="CD21" i="42"/>
  <c r="CS21" i="42" s="1"/>
  <c r="DH21" i="42" s="1"/>
  <c r="DW21" i="42" s="1"/>
  <c r="EL21" i="42" s="1"/>
  <c r="FA21" i="42" s="1"/>
  <c r="BN21" i="42"/>
  <c r="CC21" i="42" s="1"/>
  <c r="CR21" i="42" s="1"/>
  <c r="DG21" i="42" s="1"/>
  <c r="DV21" i="42" s="1"/>
  <c r="EK21" i="42" s="1"/>
  <c r="EZ21" i="42" s="1"/>
  <c r="BM21" i="42"/>
  <c r="CB21" i="42" s="1"/>
  <c r="CQ21" i="42" s="1"/>
  <c r="DF21" i="42" s="1"/>
  <c r="DU21" i="42" s="1"/>
  <c r="EJ21" i="42" s="1"/>
  <c r="EY21" i="42" s="1"/>
  <c r="AX21" i="42"/>
  <c r="AH21" i="42"/>
  <c r="AW21" i="42" s="1"/>
  <c r="AC21" i="42"/>
  <c r="FG20" i="42"/>
  <c r="FE20" i="42"/>
  <c r="ER20" i="42"/>
  <c r="EP20" i="42"/>
  <c r="EC20" i="42"/>
  <c r="EB20" i="42"/>
  <c r="EA20" i="42"/>
  <c r="DM20" i="42"/>
  <c r="DL20" i="42"/>
  <c r="DK20" i="42"/>
  <c r="CX20" i="42"/>
  <c r="CW20" i="42"/>
  <c r="CV20" i="42"/>
  <c r="CJ20" i="42"/>
  <c r="CI20" i="42"/>
  <c r="CG20" i="42"/>
  <c r="CF20" i="42"/>
  <c r="CE20" i="42"/>
  <c r="BU20" i="42"/>
  <c r="BT20" i="42"/>
  <c r="BQ20" i="42"/>
  <c r="BP20" i="42"/>
  <c r="BN20" i="42"/>
  <c r="BE20" i="42"/>
  <c r="BD20" i="42"/>
  <c r="BC20" i="42"/>
  <c r="BA20" i="42"/>
  <c r="AZ20" i="42"/>
  <c r="AY20" i="42"/>
  <c r="AP20" i="42"/>
  <c r="AO20" i="42"/>
  <c r="AN20" i="42"/>
  <c r="AL20" i="42"/>
  <c r="AK20" i="42"/>
  <c r="AJ20" i="42"/>
  <c r="AH20" i="42"/>
  <c r="AB20" i="42"/>
  <c r="AA20" i="42"/>
  <c r="Z20" i="42"/>
  <c r="X20" i="42"/>
  <c r="W20" i="42"/>
  <c r="V20" i="42"/>
  <c r="T20" i="42"/>
  <c r="S20" i="42"/>
  <c r="N20" i="42"/>
  <c r="M20" i="42"/>
  <c r="L20" i="42"/>
  <c r="K20" i="42"/>
  <c r="J20" i="42"/>
  <c r="I20" i="42"/>
  <c r="H20" i="42"/>
  <c r="G20" i="42"/>
  <c r="F20" i="42"/>
  <c r="E20" i="42"/>
  <c r="FG19" i="42"/>
  <c r="FG22" i="42" s="1"/>
  <c r="ER19" i="42"/>
  <c r="EC19" i="42"/>
  <c r="EC22" i="42" s="1"/>
  <c r="EB19" i="42"/>
  <c r="EB22" i="42" s="1"/>
  <c r="EA19" i="42"/>
  <c r="DM19" i="42"/>
  <c r="DM22" i="42" s="1"/>
  <c r="DL19" i="42"/>
  <c r="DK19" i="42"/>
  <c r="DK22" i="42" s="1"/>
  <c r="CX19" i="42"/>
  <c r="CX22" i="42" s="1"/>
  <c r="CW19" i="42"/>
  <c r="CV19" i="42"/>
  <c r="CV22" i="42" s="1"/>
  <c r="CJ19" i="42"/>
  <c r="CJ22" i="42" s="1"/>
  <c r="CI19" i="42"/>
  <c r="CI22" i="42" s="1"/>
  <c r="CH19" i="42"/>
  <c r="CF19" i="42"/>
  <c r="CF22" i="42" s="1"/>
  <c r="CE19" i="42"/>
  <c r="CE22" i="42" s="1"/>
  <c r="BT19" i="42"/>
  <c r="BT22" i="42" s="1"/>
  <c r="BS19" i="42"/>
  <c r="BS22" i="42" s="1"/>
  <c r="BR19" i="42"/>
  <c r="BP19" i="42"/>
  <c r="BO19" i="42"/>
  <c r="BF19" i="42"/>
  <c r="BF22" i="42" s="1"/>
  <c r="BD19" i="42"/>
  <c r="BC19" i="42"/>
  <c r="BC22" i="42" s="1"/>
  <c r="BB19" i="42"/>
  <c r="AZ19" i="42"/>
  <c r="AY19" i="42"/>
  <c r="AY22" i="42" s="1"/>
  <c r="AQ19" i="42"/>
  <c r="AO19" i="42"/>
  <c r="AN19" i="42"/>
  <c r="AN22" i="42" s="1"/>
  <c r="AM19" i="42"/>
  <c r="AK19" i="42"/>
  <c r="AJ19" i="42"/>
  <c r="AJ22" i="42" s="1"/>
  <c r="AI19" i="42"/>
  <c r="AA19" i="42"/>
  <c r="AA22" i="42" s="1"/>
  <c r="Z19" i="42"/>
  <c r="Y19" i="42"/>
  <c r="W19" i="42"/>
  <c r="V19" i="42"/>
  <c r="V22" i="42" s="1"/>
  <c r="U19" i="42"/>
  <c r="S19" i="42"/>
  <c r="AH19" i="42" s="1"/>
  <c r="N19" i="42"/>
  <c r="M19" i="42"/>
  <c r="L19" i="42"/>
  <c r="K19" i="42"/>
  <c r="J19" i="42"/>
  <c r="I19" i="42"/>
  <c r="H19" i="42"/>
  <c r="G19" i="42"/>
  <c r="F19" i="42"/>
  <c r="E19" i="42"/>
  <c r="S17" i="42"/>
  <c r="AW16" i="42"/>
  <c r="BL16" i="42" s="1"/>
  <c r="CA16" i="42" s="1"/>
  <c r="CP16" i="42" s="1"/>
  <c r="DE16" i="42" s="1"/>
  <c r="DT16" i="42" s="1"/>
  <c r="EI16" i="42" s="1"/>
  <c r="EX16" i="42" s="1"/>
  <c r="AH16" i="42"/>
  <c r="FF15" i="42"/>
  <c r="FE15" i="42"/>
  <c r="EP15" i="42"/>
  <c r="DZ15" i="42"/>
  <c r="EO15" i="42" s="1"/>
  <c r="FD15" i="42" s="1"/>
  <c r="DJ15" i="42"/>
  <c r="DY15" i="42" s="1"/>
  <c r="EN15" i="42" s="1"/>
  <c r="FC15" i="42" s="1"/>
  <c r="DH15" i="42"/>
  <c r="DW15" i="42" s="1"/>
  <c r="EL15" i="42" s="1"/>
  <c r="FA15" i="42" s="1"/>
  <c r="CT15" i="42"/>
  <c r="DI15" i="42" s="1"/>
  <c r="DX15" i="42" s="1"/>
  <c r="EM15" i="42" s="1"/>
  <c r="FB15" i="42" s="1"/>
  <c r="CS15" i="42"/>
  <c r="CD15" i="42"/>
  <c r="BN15" i="42"/>
  <c r="CC15" i="42" s="1"/>
  <c r="CR15" i="42" s="1"/>
  <c r="DG15" i="42" s="1"/>
  <c r="DV15" i="42" s="1"/>
  <c r="EK15" i="42" s="1"/>
  <c r="EZ15" i="42" s="1"/>
  <c r="AX15" i="42"/>
  <c r="BM15" i="42" s="1"/>
  <c r="CB15" i="42" s="1"/>
  <c r="CQ15" i="42" s="1"/>
  <c r="DF15" i="42" s="1"/>
  <c r="DU15" i="42" s="1"/>
  <c r="EJ15" i="42" s="1"/>
  <c r="EY15" i="42" s="1"/>
  <c r="AR15" i="42"/>
  <c r="AH15" i="42"/>
  <c r="AW15" i="42" s="1"/>
  <c r="AC15" i="42"/>
  <c r="FF14" i="42"/>
  <c r="EP14" i="42"/>
  <c r="FE14" i="42" s="1"/>
  <c r="DZ14" i="42"/>
  <c r="EO14" i="42" s="1"/>
  <c r="FD14" i="42" s="1"/>
  <c r="DY14" i="42"/>
  <c r="EN14" i="42" s="1"/>
  <c r="FC14" i="42" s="1"/>
  <c r="DJ14" i="42"/>
  <c r="CT14" i="42"/>
  <c r="DI14" i="42" s="1"/>
  <c r="DX14" i="42" s="1"/>
  <c r="EM14" i="42" s="1"/>
  <c r="FB14" i="42" s="1"/>
  <c r="CD14" i="42"/>
  <c r="CS14" i="42" s="1"/>
  <c r="DH14" i="42" s="1"/>
  <c r="DW14" i="42" s="1"/>
  <c r="EL14" i="42" s="1"/>
  <c r="FA14" i="42" s="1"/>
  <c r="BN14" i="42"/>
  <c r="CC14" i="42" s="1"/>
  <c r="CR14" i="42" s="1"/>
  <c r="DG14" i="42" s="1"/>
  <c r="DV14" i="42" s="1"/>
  <c r="EK14" i="42" s="1"/>
  <c r="EZ14" i="42" s="1"/>
  <c r="BM14" i="42"/>
  <c r="CB14" i="42" s="1"/>
  <c r="CQ14" i="42" s="1"/>
  <c r="DF14" i="42" s="1"/>
  <c r="DU14" i="42" s="1"/>
  <c r="EJ14" i="42" s="1"/>
  <c r="EY14" i="42" s="1"/>
  <c r="AX14" i="42"/>
  <c r="AW14" i="42"/>
  <c r="BL14" i="42" s="1"/>
  <c r="AH14" i="42"/>
  <c r="AR14" i="42" s="1"/>
  <c r="AC14" i="42"/>
  <c r="FF13" i="42"/>
  <c r="FE13" i="42"/>
  <c r="EP13" i="42"/>
  <c r="DZ13" i="42"/>
  <c r="EO13" i="42" s="1"/>
  <c r="FD13" i="42" s="1"/>
  <c r="DJ13" i="42"/>
  <c r="DY13" i="42" s="1"/>
  <c r="EN13" i="42" s="1"/>
  <c r="FC13" i="42" s="1"/>
  <c r="CT13" i="42"/>
  <c r="DI13" i="42" s="1"/>
  <c r="DX13" i="42" s="1"/>
  <c r="EM13" i="42" s="1"/>
  <c r="FB13" i="42" s="1"/>
  <c r="CS13" i="42"/>
  <c r="DH13" i="42" s="1"/>
  <c r="DW13" i="42" s="1"/>
  <c r="EL13" i="42" s="1"/>
  <c r="FA13" i="42" s="1"/>
  <c r="CD13" i="42"/>
  <c r="BN13" i="42"/>
  <c r="CC13" i="42" s="1"/>
  <c r="CR13" i="42" s="1"/>
  <c r="DG13" i="42" s="1"/>
  <c r="DV13" i="42" s="1"/>
  <c r="EK13" i="42" s="1"/>
  <c r="EZ13" i="42" s="1"/>
  <c r="AX13" i="42"/>
  <c r="BM13" i="42" s="1"/>
  <c r="CB13" i="42" s="1"/>
  <c r="CQ13" i="42" s="1"/>
  <c r="DF13" i="42" s="1"/>
  <c r="DU13" i="42" s="1"/>
  <c r="EJ13" i="42" s="1"/>
  <c r="EY13" i="42" s="1"/>
  <c r="AR13" i="42"/>
  <c r="AH13" i="42"/>
  <c r="AH17" i="42" s="1"/>
  <c r="AC13" i="42"/>
  <c r="O13" i="42"/>
  <c r="N7" i="42"/>
  <c r="M7" i="42"/>
  <c r="M15" i="42" s="1"/>
  <c r="L7" i="42"/>
  <c r="L15" i="42" s="1"/>
  <c r="K7" i="42"/>
  <c r="J7" i="42"/>
  <c r="I7" i="42"/>
  <c r="I21" i="42" s="1"/>
  <c r="H7" i="42"/>
  <c r="H15" i="42" s="1"/>
  <c r="G7" i="42"/>
  <c r="G15" i="42" s="1"/>
  <c r="F7" i="42"/>
  <c r="E7" i="42"/>
  <c r="E15" i="42" s="1"/>
  <c r="F3" i="42"/>
  <c r="AG673" i="35"/>
  <c r="AE673" i="35"/>
  <c r="AD673" i="35"/>
  <c r="AC673" i="35"/>
  <c r="AB673" i="35"/>
  <c r="AA673" i="35"/>
  <c r="Z673" i="35"/>
  <c r="Y673" i="35"/>
  <c r="X673" i="35"/>
  <c r="W673" i="35"/>
  <c r="V673" i="35"/>
  <c r="AG672" i="35"/>
  <c r="AE672" i="35"/>
  <c r="AD672" i="35"/>
  <c r="AC672" i="35"/>
  <c r="AB672" i="35"/>
  <c r="AA672" i="35"/>
  <c r="Z672" i="35"/>
  <c r="Y672" i="35"/>
  <c r="X672" i="35"/>
  <c r="W672" i="35"/>
  <c r="V672" i="35"/>
  <c r="AG671" i="35"/>
  <c r="AE671" i="35"/>
  <c r="AD671" i="35"/>
  <c r="AC671" i="35"/>
  <c r="AB671" i="35"/>
  <c r="AA671" i="35"/>
  <c r="Z671" i="35"/>
  <c r="Y671" i="35"/>
  <c r="X671" i="35"/>
  <c r="W671" i="35"/>
  <c r="V671" i="35"/>
  <c r="AG670" i="35"/>
  <c r="AE670" i="35"/>
  <c r="AD670" i="35"/>
  <c r="AC670" i="35"/>
  <c r="AB670" i="35"/>
  <c r="AA670" i="35"/>
  <c r="Z670" i="35"/>
  <c r="Y670" i="35"/>
  <c r="X670" i="35"/>
  <c r="W670" i="35"/>
  <c r="V670" i="35"/>
  <c r="AG669" i="35"/>
  <c r="AE669" i="35"/>
  <c r="AD669" i="35"/>
  <c r="AC669" i="35"/>
  <c r="AB669" i="35"/>
  <c r="AA669" i="35"/>
  <c r="Z669" i="35"/>
  <c r="Y669" i="35"/>
  <c r="X669" i="35"/>
  <c r="W669" i="35"/>
  <c r="V669" i="35"/>
  <c r="AG668" i="35"/>
  <c r="AE668" i="35"/>
  <c r="AD668" i="35"/>
  <c r="AC668" i="35"/>
  <c r="AB668" i="35"/>
  <c r="AA668" i="35"/>
  <c r="Z668" i="35"/>
  <c r="Y668" i="35"/>
  <c r="X668" i="35"/>
  <c r="W668" i="35"/>
  <c r="V668" i="35"/>
  <c r="AG667" i="35"/>
  <c r="AE667" i="35"/>
  <c r="AD667" i="35"/>
  <c r="AC667" i="35"/>
  <c r="AB667" i="35"/>
  <c r="AA667" i="35"/>
  <c r="Z667" i="35"/>
  <c r="Y667" i="35"/>
  <c r="X667" i="35"/>
  <c r="W667" i="35"/>
  <c r="V667" i="35"/>
  <c r="AG666" i="35"/>
  <c r="AE666" i="35"/>
  <c r="AD666" i="35"/>
  <c r="AC666" i="35"/>
  <c r="AB666" i="35"/>
  <c r="AA666" i="35"/>
  <c r="Z666" i="35"/>
  <c r="Y666" i="35"/>
  <c r="X666" i="35"/>
  <c r="W666" i="35"/>
  <c r="V666" i="35"/>
  <c r="AG665" i="35"/>
  <c r="AE665" i="35"/>
  <c r="AD665" i="35"/>
  <c r="AC665" i="35"/>
  <c r="AB665" i="35"/>
  <c r="AA665" i="35"/>
  <c r="Z665" i="35"/>
  <c r="Y665" i="35"/>
  <c r="X665" i="35"/>
  <c r="W665" i="35"/>
  <c r="V665" i="35"/>
  <c r="AG664" i="35"/>
  <c r="AE664" i="35"/>
  <c r="AD664" i="35"/>
  <c r="AC664" i="35"/>
  <c r="AB664" i="35"/>
  <c r="AA664" i="35"/>
  <c r="Z664" i="35"/>
  <c r="Y664" i="35"/>
  <c r="X664" i="35"/>
  <c r="W664" i="35"/>
  <c r="V664" i="35"/>
  <c r="AG663" i="35"/>
  <c r="AE663" i="35"/>
  <c r="AD663" i="35"/>
  <c r="AC663" i="35"/>
  <c r="AB663" i="35"/>
  <c r="AA663" i="35"/>
  <c r="Z663" i="35"/>
  <c r="Y663" i="35"/>
  <c r="X663" i="35"/>
  <c r="W663" i="35"/>
  <c r="V663" i="35"/>
  <c r="AG662" i="35"/>
  <c r="AE662" i="35"/>
  <c r="AD662" i="35"/>
  <c r="AC662" i="35"/>
  <c r="AB662" i="35"/>
  <c r="AA662" i="35"/>
  <c r="Z662" i="35"/>
  <c r="Y662" i="35"/>
  <c r="X662" i="35"/>
  <c r="W662" i="35"/>
  <c r="V662" i="35"/>
  <c r="AG661" i="35"/>
  <c r="AE661" i="35"/>
  <c r="AD661" i="35"/>
  <c r="AC661" i="35"/>
  <c r="AB661" i="35"/>
  <c r="AA661" i="35"/>
  <c r="Z661" i="35"/>
  <c r="Y661" i="35"/>
  <c r="X661" i="35"/>
  <c r="W661" i="35"/>
  <c r="V661" i="35"/>
  <c r="AG660" i="35"/>
  <c r="AE660" i="35"/>
  <c r="AD660" i="35"/>
  <c r="AC660" i="35"/>
  <c r="AB660" i="35"/>
  <c r="AA660" i="35"/>
  <c r="Z660" i="35"/>
  <c r="Y660" i="35"/>
  <c r="X660" i="35"/>
  <c r="W660" i="35"/>
  <c r="V660" i="35"/>
  <c r="AG659" i="35"/>
  <c r="AE659" i="35"/>
  <c r="AD659" i="35"/>
  <c r="AC659" i="35"/>
  <c r="AB659" i="35"/>
  <c r="AA659" i="35"/>
  <c r="Z659" i="35"/>
  <c r="Y659" i="35"/>
  <c r="X659" i="35"/>
  <c r="W659" i="35"/>
  <c r="V659" i="35"/>
  <c r="AG658" i="35"/>
  <c r="AE658" i="35"/>
  <c r="AD658" i="35"/>
  <c r="AC658" i="35"/>
  <c r="AB658" i="35"/>
  <c r="AA658" i="35"/>
  <c r="Z658" i="35"/>
  <c r="Y658" i="35"/>
  <c r="X658" i="35"/>
  <c r="W658" i="35"/>
  <c r="V658" i="35"/>
  <c r="AG657" i="35"/>
  <c r="AE657" i="35"/>
  <c r="AD657" i="35"/>
  <c r="AC657" i="35"/>
  <c r="AB657" i="35"/>
  <c r="AA657" i="35"/>
  <c r="Z657" i="35"/>
  <c r="Y657" i="35"/>
  <c r="X657" i="35"/>
  <c r="W657" i="35"/>
  <c r="V657" i="35"/>
  <c r="AG656" i="35"/>
  <c r="AE656" i="35"/>
  <c r="AD656" i="35"/>
  <c r="AC656" i="35"/>
  <c r="AB656" i="35"/>
  <c r="AA656" i="35"/>
  <c r="Z656" i="35"/>
  <c r="Y656" i="35"/>
  <c r="X656" i="35"/>
  <c r="W656" i="35"/>
  <c r="V656" i="35"/>
  <c r="AG655" i="35"/>
  <c r="AE655" i="35"/>
  <c r="AD655" i="35"/>
  <c r="AC655" i="35"/>
  <c r="AB655" i="35"/>
  <c r="AA655" i="35"/>
  <c r="Z655" i="35"/>
  <c r="Y655" i="35"/>
  <c r="X655" i="35"/>
  <c r="W655" i="35"/>
  <c r="V655" i="35"/>
  <c r="AG654" i="35"/>
  <c r="AE654" i="35"/>
  <c r="AD654" i="35"/>
  <c r="AC654" i="35"/>
  <c r="AB654" i="35"/>
  <c r="AA654" i="35"/>
  <c r="Z654" i="35"/>
  <c r="Y654" i="35"/>
  <c r="X654" i="35"/>
  <c r="W654" i="35"/>
  <c r="V654" i="35"/>
  <c r="AG653" i="35"/>
  <c r="AE653" i="35"/>
  <c r="AD653" i="35"/>
  <c r="AC653" i="35"/>
  <c r="AB653" i="35"/>
  <c r="AA653" i="35"/>
  <c r="Z653" i="35"/>
  <c r="Y653" i="35"/>
  <c r="X653" i="35"/>
  <c r="W653" i="35"/>
  <c r="V653" i="35"/>
  <c r="AG652" i="35"/>
  <c r="AE652" i="35"/>
  <c r="AD652" i="35"/>
  <c r="AC652" i="35"/>
  <c r="AB652" i="35"/>
  <c r="AA652" i="35"/>
  <c r="Z652" i="35"/>
  <c r="Y652" i="35"/>
  <c r="X652" i="35"/>
  <c r="W652" i="35"/>
  <c r="V652" i="35"/>
  <c r="AG651" i="35"/>
  <c r="AE651" i="35"/>
  <c r="AD651" i="35"/>
  <c r="AC651" i="35"/>
  <c r="AB651" i="35"/>
  <c r="AA651" i="35"/>
  <c r="Z651" i="35"/>
  <c r="Y651" i="35"/>
  <c r="X651" i="35"/>
  <c r="W651" i="35"/>
  <c r="V651" i="35"/>
  <c r="AG650" i="35"/>
  <c r="AE650" i="35"/>
  <c r="AD650" i="35"/>
  <c r="AC650" i="35"/>
  <c r="AB650" i="35"/>
  <c r="AA650" i="35"/>
  <c r="Z650" i="35"/>
  <c r="Y650" i="35"/>
  <c r="X650" i="35"/>
  <c r="W650" i="35"/>
  <c r="V650" i="35"/>
  <c r="AG649" i="35"/>
  <c r="AE649" i="35"/>
  <c r="AD649" i="35"/>
  <c r="AC649" i="35"/>
  <c r="AB649" i="35"/>
  <c r="AA649" i="35"/>
  <c r="Z649" i="35"/>
  <c r="Y649" i="35"/>
  <c r="X649" i="35"/>
  <c r="W649" i="35"/>
  <c r="V649" i="35"/>
  <c r="AG648" i="35"/>
  <c r="AE648" i="35"/>
  <c r="AD648" i="35"/>
  <c r="AC648" i="35"/>
  <c r="AB648" i="35"/>
  <c r="AA648" i="35"/>
  <c r="Z648" i="35"/>
  <c r="Y648" i="35"/>
  <c r="X648" i="35"/>
  <c r="W648" i="35"/>
  <c r="V648" i="35"/>
  <c r="AG647" i="35"/>
  <c r="AE647" i="35"/>
  <c r="AD647" i="35"/>
  <c r="AC647" i="35"/>
  <c r="AB647" i="35"/>
  <c r="AA647" i="35"/>
  <c r="Z647" i="35"/>
  <c r="Y647" i="35"/>
  <c r="X647" i="35"/>
  <c r="W647" i="35"/>
  <c r="V647" i="35"/>
  <c r="AG646" i="35"/>
  <c r="AE646" i="35"/>
  <c r="AD646" i="35"/>
  <c r="AC646" i="35"/>
  <c r="AB646" i="35"/>
  <c r="AA646" i="35"/>
  <c r="Z646" i="35"/>
  <c r="Y646" i="35"/>
  <c r="X646" i="35"/>
  <c r="W646" i="35"/>
  <c r="V646" i="35"/>
  <c r="AG645" i="35"/>
  <c r="AE645" i="35"/>
  <c r="AD645" i="35"/>
  <c r="AC645" i="35"/>
  <c r="AB645" i="35"/>
  <c r="AA645" i="35"/>
  <c r="Z645" i="35"/>
  <c r="Y645" i="35"/>
  <c r="X645" i="35"/>
  <c r="W645" i="35"/>
  <c r="V645" i="35"/>
  <c r="AG644" i="35"/>
  <c r="AE644" i="35"/>
  <c r="AD644" i="35"/>
  <c r="AC644" i="35"/>
  <c r="AB644" i="35"/>
  <c r="AA644" i="35"/>
  <c r="Z644" i="35"/>
  <c r="Y644" i="35"/>
  <c r="X644" i="35"/>
  <c r="W644" i="35"/>
  <c r="V644" i="35"/>
  <c r="AG643" i="35"/>
  <c r="AE643" i="35"/>
  <c r="AD643" i="35"/>
  <c r="AC643" i="35"/>
  <c r="AB643" i="35"/>
  <c r="AA643" i="35"/>
  <c r="Z643" i="35"/>
  <c r="Y643" i="35"/>
  <c r="X643" i="35"/>
  <c r="W643" i="35"/>
  <c r="V643" i="35"/>
  <c r="AG642" i="35"/>
  <c r="AE642" i="35"/>
  <c r="AD642" i="35"/>
  <c r="AC642" i="35"/>
  <c r="AB642" i="35"/>
  <c r="AA642" i="35"/>
  <c r="Z642" i="35"/>
  <c r="Y642" i="35"/>
  <c r="X642" i="35"/>
  <c r="W642" i="35"/>
  <c r="V642" i="35"/>
  <c r="AG641" i="35"/>
  <c r="AE641" i="35"/>
  <c r="AD641" i="35"/>
  <c r="AC641" i="35"/>
  <c r="AB641" i="35"/>
  <c r="AA641" i="35"/>
  <c r="Z641" i="35"/>
  <c r="Y641" i="35"/>
  <c r="X641" i="35"/>
  <c r="W641" i="35"/>
  <c r="V641" i="35"/>
  <c r="AG640" i="35"/>
  <c r="AE640" i="35"/>
  <c r="AD640" i="35"/>
  <c r="AC640" i="35"/>
  <c r="AB640" i="35"/>
  <c r="AA640" i="35"/>
  <c r="Z640" i="35"/>
  <c r="Y640" i="35"/>
  <c r="X640" i="35"/>
  <c r="W640" i="35"/>
  <c r="V640" i="35"/>
  <c r="AG639" i="35"/>
  <c r="AE639" i="35"/>
  <c r="AD639" i="35"/>
  <c r="AC639" i="35"/>
  <c r="AB639" i="35"/>
  <c r="AA639" i="35"/>
  <c r="Z639" i="35"/>
  <c r="Y639" i="35"/>
  <c r="X639" i="35"/>
  <c r="W639" i="35"/>
  <c r="V639" i="35"/>
  <c r="AG638" i="35"/>
  <c r="AE638" i="35"/>
  <c r="AD638" i="35"/>
  <c r="AC638" i="35"/>
  <c r="AB638" i="35"/>
  <c r="AA638" i="35"/>
  <c r="Z638" i="35"/>
  <c r="Y638" i="35"/>
  <c r="X638" i="35"/>
  <c r="W638" i="35"/>
  <c r="V638" i="35"/>
  <c r="AG637" i="35"/>
  <c r="AE637" i="35"/>
  <c r="AD637" i="35"/>
  <c r="AC637" i="35"/>
  <c r="AB637" i="35"/>
  <c r="AA637" i="35"/>
  <c r="Z637" i="35"/>
  <c r="Y637" i="35"/>
  <c r="X637" i="35"/>
  <c r="W637" i="35"/>
  <c r="V637" i="35"/>
  <c r="AG636" i="35"/>
  <c r="AE636" i="35"/>
  <c r="AD636" i="35"/>
  <c r="AC636" i="35"/>
  <c r="AB636" i="35"/>
  <c r="AA636" i="35"/>
  <c r="Z636" i="35"/>
  <c r="Y636" i="35"/>
  <c r="X636" i="35"/>
  <c r="W636" i="35"/>
  <c r="V636" i="35"/>
  <c r="AG635" i="35"/>
  <c r="AE635" i="35"/>
  <c r="AD635" i="35"/>
  <c r="AC635" i="35"/>
  <c r="AB635" i="35"/>
  <c r="AA635" i="35"/>
  <c r="Z635" i="35"/>
  <c r="Y635" i="35"/>
  <c r="X635" i="35"/>
  <c r="W635" i="35"/>
  <c r="V635" i="35"/>
  <c r="AG634" i="35"/>
  <c r="AE634" i="35"/>
  <c r="AD634" i="35"/>
  <c r="AC634" i="35"/>
  <c r="AB634" i="35"/>
  <c r="AA634" i="35"/>
  <c r="Z634" i="35"/>
  <c r="Y634" i="35"/>
  <c r="X634" i="35"/>
  <c r="W634" i="35"/>
  <c r="V634" i="35"/>
  <c r="AG633" i="35"/>
  <c r="AE633" i="35"/>
  <c r="AD633" i="35"/>
  <c r="AC633" i="35"/>
  <c r="AB633" i="35"/>
  <c r="AA633" i="35"/>
  <c r="Z633" i="35"/>
  <c r="Y633" i="35"/>
  <c r="X633" i="35"/>
  <c r="W633" i="35"/>
  <c r="V633" i="35"/>
  <c r="AG632" i="35"/>
  <c r="AE632" i="35"/>
  <c r="AD632" i="35"/>
  <c r="AC632" i="35"/>
  <c r="AB632" i="35"/>
  <c r="AA632" i="35"/>
  <c r="Z632" i="35"/>
  <c r="Y632" i="35"/>
  <c r="X632" i="35"/>
  <c r="W632" i="35"/>
  <c r="V632" i="35"/>
  <c r="AG631" i="35"/>
  <c r="AE631" i="35"/>
  <c r="AD631" i="35"/>
  <c r="AC631" i="35"/>
  <c r="AB631" i="35"/>
  <c r="AA631" i="35"/>
  <c r="Z631" i="35"/>
  <c r="Y631" i="35"/>
  <c r="X631" i="35"/>
  <c r="W631" i="35"/>
  <c r="V631" i="35"/>
  <c r="AG630" i="35"/>
  <c r="AE630" i="35"/>
  <c r="AD630" i="35"/>
  <c r="AC630" i="35"/>
  <c r="AB630" i="35"/>
  <c r="AA630" i="35"/>
  <c r="Z630" i="35"/>
  <c r="Y630" i="35"/>
  <c r="X630" i="35"/>
  <c r="W630" i="35"/>
  <c r="V630" i="35"/>
  <c r="AG629" i="35"/>
  <c r="AE629" i="35"/>
  <c r="AD629" i="35"/>
  <c r="AC629" i="35"/>
  <c r="AB629" i="35"/>
  <c r="AA629" i="35"/>
  <c r="Z629" i="35"/>
  <c r="Y629" i="35"/>
  <c r="X629" i="35"/>
  <c r="W629" i="35"/>
  <c r="V629" i="35"/>
  <c r="AG628" i="35"/>
  <c r="AE628" i="35"/>
  <c r="AD628" i="35"/>
  <c r="AC628" i="35"/>
  <c r="AB628" i="35"/>
  <c r="AA628" i="35"/>
  <c r="Z628" i="35"/>
  <c r="Y628" i="35"/>
  <c r="X628" i="35"/>
  <c r="W628" i="35"/>
  <c r="V628" i="35"/>
  <c r="AG627" i="35"/>
  <c r="AE627" i="35"/>
  <c r="AD627" i="35"/>
  <c r="AC627" i="35"/>
  <c r="AB627" i="35"/>
  <c r="AA627" i="35"/>
  <c r="Z627" i="35"/>
  <c r="Y627" i="35"/>
  <c r="X627" i="35"/>
  <c r="W627" i="35"/>
  <c r="V627" i="35"/>
  <c r="AG626" i="35"/>
  <c r="AE626" i="35"/>
  <c r="AD626" i="35"/>
  <c r="AC626" i="35"/>
  <c r="AB626" i="35"/>
  <c r="AA626" i="35"/>
  <c r="Z626" i="35"/>
  <c r="Y626" i="35"/>
  <c r="X626" i="35"/>
  <c r="W626" i="35"/>
  <c r="V626" i="35"/>
  <c r="AG625" i="35"/>
  <c r="AE625" i="35"/>
  <c r="AD625" i="35"/>
  <c r="AC625" i="35"/>
  <c r="AB625" i="35"/>
  <c r="AA625" i="35"/>
  <c r="Z625" i="35"/>
  <c r="Y625" i="35"/>
  <c r="X625" i="35"/>
  <c r="W625" i="35"/>
  <c r="V625" i="35"/>
  <c r="AG624" i="35"/>
  <c r="AE624" i="35"/>
  <c r="AD624" i="35"/>
  <c r="AC624" i="35"/>
  <c r="AB624" i="35"/>
  <c r="AA624" i="35"/>
  <c r="Z624" i="35"/>
  <c r="Y624" i="35"/>
  <c r="X624" i="35"/>
  <c r="W624" i="35"/>
  <c r="V624" i="35"/>
  <c r="AG620" i="35"/>
  <c r="AE620" i="35"/>
  <c r="AD620" i="35"/>
  <c r="AC620" i="35"/>
  <c r="AB620" i="35"/>
  <c r="AA620" i="35"/>
  <c r="Z620" i="35"/>
  <c r="Y620" i="35"/>
  <c r="X620" i="35"/>
  <c r="W620" i="35"/>
  <c r="V620" i="35"/>
  <c r="AG619" i="35"/>
  <c r="AE619" i="35"/>
  <c r="AD619" i="35"/>
  <c r="AC619" i="35"/>
  <c r="AB619" i="35"/>
  <c r="AA619" i="35"/>
  <c r="Z619" i="35"/>
  <c r="Y619" i="35"/>
  <c r="X619" i="35"/>
  <c r="W619" i="35"/>
  <c r="V619" i="35"/>
  <c r="AG618" i="35"/>
  <c r="AE618" i="35"/>
  <c r="AD618" i="35"/>
  <c r="AC618" i="35"/>
  <c r="AB618" i="35"/>
  <c r="AA618" i="35"/>
  <c r="Z618" i="35"/>
  <c r="Y618" i="35"/>
  <c r="X618" i="35"/>
  <c r="W618" i="35"/>
  <c r="V618" i="35"/>
  <c r="AG617" i="35"/>
  <c r="AE617" i="35"/>
  <c r="AD617" i="35"/>
  <c r="AC617" i="35"/>
  <c r="AB617" i="35"/>
  <c r="AA617" i="35"/>
  <c r="Z617" i="35"/>
  <c r="Y617" i="35"/>
  <c r="X617" i="35"/>
  <c r="W617" i="35"/>
  <c r="V617" i="35"/>
  <c r="AG616" i="35"/>
  <c r="AE616" i="35"/>
  <c r="AD616" i="35"/>
  <c r="AC616" i="35"/>
  <c r="AB616" i="35"/>
  <c r="AA616" i="35"/>
  <c r="Z616" i="35"/>
  <c r="Y616" i="35"/>
  <c r="X616" i="35"/>
  <c r="W616" i="35"/>
  <c r="V616" i="35"/>
  <c r="AG615" i="35"/>
  <c r="AE615" i="35"/>
  <c r="AD615" i="35"/>
  <c r="AC615" i="35"/>
  <c r="AB615" i="35"/>
  <c r="AA615" i="35"/>
  <c r="Z615" i="35"/>
  <c r="Y615" i="35"/>
  <c r="X615" i="35"/>
  <c r="W615" i="35"/>
  <c r="V615" i="35"/>
  <c r="AG614" i="35"/>
  <c r="AE614" i="35"/>
  <c r="AD614" i="35"/>
  <c r="AC614" i="35"/>
  <c r="AB614" i="35"/>
  <c r="AA614" i="35"/>
  <c r="Z614" i="35"/>
  <c r="Y614" i="35"/>
  <c r="X614" i="35"/>
  <c r="W614" i="35"/>
  <c r="V614" i="35"/>
  <c r="AG613" i="35"/>
  <c r="AE613" i="35"/>
  <c r="AD613" i="35"/>
  <c r="AC613" i="35"/>
  <c r="AB613" i="35"/>
  <c r="AA613" i="35"/>
  <c r="Z613" i="35"/>
  <c r="Y613" i="35"/>
  <c r="X613" i="35"/>
  <c r="W613" i="35"/>
  <c r="V613" i="35"/>
  <c r="AG612" i="35"/>
  <c r="AE612" i="35"/>
  <c r="AD612" i="35"/>
  <c r="AC612" i="35"/>
  <c r="AB612" i="35"/>
  <c r="AA612" i="35"/>
  <c r="Z612" i="35"/>
  <c r="Y612" i="35"/>
  <c r="X612" i="35"/>
  <c r="W612" i="35"/>
  <c r="V612" i="35"/>
  <c r="AG611" i="35"/>
  <c r="AE611" i="35"/>
  <c r="AD611" i="35"/>
  <c r="AC611" i="35"/>
  <c r="AB611" i="35"/>
  <c r="AA611" i="35"/>
  <c r="Z611" i="35"/>
  <c r="Y611" i="35"/>
  <c r="X611" i="35"/>
  <c r="W611" i="35"/>
  <c r="V611" i="35"/>
  <c r="AG610" i="35"/>
  <c r="AE610" i="35"/>
  <c r="AD610" i="35"/>
  <c r="AC610" i="35"/>
  <c r="AB610" i="35"/>
  <c r="AA610" i="35"/>
  <c r="Z610" i="35"/>
  <c r="Y610" i="35"/>
  <c r="X610" i="35"/>
  <c r="W610" i="35"/>
  <c r="V610" i="35"/>
  <c r="AG609" i="35"/>
  <c r="AE609" i="35"/>
  <c r="AD609" i="35"/>
  <c r="AC609" i="35"/>
  <c r="AB609" i="35"/>
  <c r="AA609" i="35"/>
  <c r="Z609" i="35"/>
  <c r="Y609" i="35"/>
  <c r="X609" i="35"/>
  <c r="W609" i="35"/>
  <c r="V609" i="35"/>
  <c r="AG608" i="35"/>
  <c r="AE608" i="35"/>
  <c r="AD608" i="35"/>
  <c r="AC608" i="35"/>
  <c r="AB608" i="35"/>
  <c r="AA608" i="35"/>
  <c r="Z608" i="35"/>
  <c r="Y608" i="35"/>
  <c r="X608" i="35"/>
  <c r="W608" i="35"/>
  <c r="V608" i="35"/>
  <c r="AG607" i="35"/>
  <c r="AE607" i="35"/>
  <c r="AD607" i="35"/>
  <c r="AC607" i="35"/>
  <c r="AB607" i="35"/>
  <c r="AA607" i="35"/>
  <c r="Z607" i="35"/>
  <c r="Y607" i="35"/>
  <c r="X607" i="35"/>
  <c r="W607" i="35"/>
  <c r="V607" i="35"/>
  <c r="AG606" i="35"/>
  <c r="AE606" i="35"/>
  <c r="AD606" i="35"/>
  <c r="AC606" i="35"/>
  <c r="AB606" i="35"/>
  <c r="AA606" i="35"/>
  <c r="Z606" i="35"/>
  <c r="Y606" i="35"/>
  <c r="X606" i="35"/>
  <c r="W606" i="35"/>
  <c r="V606" i="35"/>
  <c r="AG605" i="35"/>
  <c r="AE605" i="35"/>
  <c r="AD605" i="35"/>
  <c r="AC605" i="35"/>
  <c r="AB605" i="35"/>
  <c r="AA605" i="35"/>
  <c r="Z605" i="35"/>
  <c r="Y605" i="35"/>
  <c r="X605" i="35"/>
  <c r="W605" i="35"/>
  <c r="V605" i="35"/>
  <c r="AG604" i="35"/>
  <c r="AE604" i="35"/>
  <c r="AD604" i="35"/>
  <c r="AC604" i="35"/>
  <c r="AB604" i="35"/>
  <c r="AA604" i="35"/>
  <c r="Z604" i="35"/>
  <c r="Y604" i="35"/>
  <c r="X604" i="35"/>
  <c r="W604" i="35"/>
  <c r="V604" i="35"/>
  <c r="AG603" i="35"/>
  <c r="AE603" i="35"/>
  <c r="AD603" i="35"/>
  <c r="AC603" i="35"/>
  <c r="AB603" i="35"/>
  <c r="AA603" i="35"/>
  <c r="Z603" i="35"/>
  <c r="Y603" i="35"/>
  <c r="X603" i="35"/>
  <c r="W603" i="35"/>
  <c r="V603" i="35"/>
  <c r="AG602" i="35"/>
  <c r="AE602" i="35"/>
  <c r="AD602" i="35"/>
  <c r="AC602" i="35"/>
  <c r="AB602" i="35"/>
  <c r="AA602" i="35"/>
  <c r="Z602" i="35"/>
  <c r="Y602" i="35"/>
  <c r="X602" i="35"/>
  <c r="W602" i="35"/>
  <c r="V602" i="35"/>
  <c r="AG601" i="35"/>
  <c r="AE601" i="35"/>
  <c r="AD601" i="35"/>
  <c r="AC601" i="35"/>
  <c r="AB601" i="35"/>
  <c r="AA601" i="35"/>
  <c r="Z601" i="35"/>
  <c r="Y601" i="35"/>
  <c r="X601" i="35"/>
  <c r="W601" i="35"/>
  <c r="V601" i="35"/>
  <c r="AG600" i="35"/>
  <c r="AE600" i="35"/>
  <c r="AD600" i="35"/>
  <c r="AC600" i="35"/>
  <c r="AB600" i="35"/>
  <c r="AA600" i="35"/>
  <c r="Z600" i="35"/>
  <c r="Y600" i="35"/>
  <c r="X600" i="35"/>
  <c r="W600" i="35"/>
  <c r="V600" i="35"/>
  <c r="AG599" i="35"/>
  <c r="AE599" i="35"/>
  <c r="AD599" i="35"/>
  <c r="AC599" i="35"/>
  <c r="AB599" i="35"/>
  <c r="AA599" i="35"/>
  <c r="Z599" i="35"/>
  <c r="Y599" i="35"/>
  <c r="X599" i="35"/>
  <c r="W599" i="35"/>
  <c r="V599" i="35"/>
  <c r="AG598" i="35"/>
  <c r="AE598" i="35"/>
  <c r="AD598" i="35"/>
  <c r="AC598" i="35"/>
  <c r="AB598" i="35"/>
  <c r="AA598" i="35"/>
  <c r="Z598" i="35"/>
  <c r="Y598" i="35"/>
  <c r="X598" i="35"/>
  <c r="W598" i="35"/>
  <c r="V598" i="35"/>
  <c r="AG597" i="35"/>
  <c r="AE597" i="35"/>
  <c r="AD597" i="35"/>
  <c r="AC597" i="35"/>
  <c r="AB597" i="35"/>
  <c r="AA597" i="35"/>
  <c r="Z597" i="35"/>
  <c r="Y597" i="35"/>
  <c r="X597" i="35"/>
  <c r="W597" i="35"/>
  <c r="V597" i="35"/>
  <c r="AG596" i="35"/>
  <c r="AE596" i="35"/>
  <c r="AD596" i="35"/>
  <c r="AC596" i="35"/>
  <c r="AB596" i="35"/>
  <c r="AA596" i="35"/>
  <c r="Z596" i="35"/>
  <c r="Y596" i="35"/>
  <c r="X596" i="35"/>
  <c r="W596" i="35"/>
  <c r="V596" i="35"/>
  <c r="AG595" i="35"/>
  <c r="AE595" i="35"/>
  <c r="AD595" i="35"/>
  <c r="AC595" i="35"/>
  <c r="AB595" i="35"/>
  <c r="AA595" i="35"/>
  <c r="Z595" i="35"/>
  <c r="Y595" i="35"/>
  <c r="X595" i="35"/>
  <c r="W595" i="35"/>
  <c r="V595" i="35"/>
  <c r="AG594" i="35"/>
  <c r="AE594" i="35"/>
  <c r="AD594" i="35"/>
  <c r="AC594" i="35"/>
  <c r="AB594" i="35"/>
  <c r="AA594" i="35"/>
  <c r="Z594" i="35"/>
  <c r="Y594" i="35"/>
  <c r="X594" i="35"/>
  <c r="W594" i="35"/>
  <c r="V594" i="35"/>
  <c r="AG593" i="35"/>
  <c r="AE593" i="35"/>
  <c r="AD593" i="35"/>
  <c r="AC593" i="35"/>
  <c r="AB593" i="35"/>
  <c r="AA593" i="35"/>
  <c r="Z593" i="35"/>
  <c r="Y593" i="35"/>
  <c r="X593" i="35"/>
  <c r="W593" i="35"/>
  <c r="V593" i="35"/>
  <c r="AG592" i="35"/>
  <c r="AE592" i="35"/>
  <c r="AD592" i="35"/>
  <c r="AC592" i="35"/>
  <c r="AB592" i="35"/>
  <c r="AA592" i="35"/>
  <c r="Z592" i="35"/>
  <c r="Y592" i="35"/>
  <c r="X592" i="35"/>
  <c r="W592" i="35"/>
  <c r="V592" i="35"/>
  <c r="AG591" i="35"/>
  <c r="AE591" i="35"/>
  <c r="AD591" i="35"/>
  <c r="AC591" i="35"/>
  <c r="AB591" i="35"/>
  <c r="AA591" i="35"/>
  <c r="Z591" i="35"/>
  <c r="Y591" i="35"/>
  <c r="X591" i="35"/>
  <c r="W591" i="35"/>
  <c r="V591" i="35"/>
  <c r="AG590" i="35"/>
  <c r="AE590" i="35"/>
  <c r="AD590" i="35"/>
  <c r="AC590" i="35"/>
  <c r="AB590" i="35"/>
  <c r="AA590" i="35"/>
  <c r="Z590" i="35"/>
  <c r="Y590" i="35"/>
  <c r="X590" i="35"/>
  <c r="W590" i="35"/>
  <c r="V590" i="35"/>
  <c r="AG589" i="35"/>
  <c r="AE589" i="35"/>
  <c r="AD589" i="35"/>
  <c r="AC589" i="35"/>
  <c r="AB589" i="35"/>
  <c r="AA589" i="35"/>
  <c r="Z589" i="35"/>
  <c r="Y589" i="35"/>
  <c r="X589" i="35"/>
  <c r="W589" i="35"/>
  <c r="V589" i="35"/>
  <c r="AG588" i="35"/>
  <c r="AE588" i="35"/>
  <c r="AD588" i="35"/>
  <c r="AC588" i="35"/>
  <c r="AB588" i="35"/>
  <c r="AA588" i="35"/>
  <c r="Z588" i="35"/>
  <c r="Y588" i="35"/>
  <c r="X588" i="35"/>
  <c r="W588" i="35"/>
  <c r="V588" i="35"/>
  <c r="AG587" i="35"/>
  <c r="AE587" i="35"/>
  <c r="AD587" i="35"/>
  <c r="AC587" i="35"/>
  <c r="AB587" i="35"/>
  <c r="AA587" i="35"/>
  <c r="Z587" i="35"/>
  <c r="Y587" i="35"/>
  <c r="X587" i="35"/>
  <c r="W587" i="35"/>
  <c r="V587" i="35"/>
  <c r="AG586" i="35"/>
  <c r="AE586" i="35"/>
  <c r="AD586" i="35"/>
  <c r="AC586" i="35"/>
  <c r="AB586" i="35"/>
  <c r="AA586" i="35"/>
  <c r="Z586" i="35"/>
  <c r="Y586" i="35"/>
  <c r="X586" i="35"/>
  <c r="AF586" i="35" s="1"/>
  <c r="W586" i="35"/>
  <c r="V586" i="35"/>
  <c r="AG585" i="35"/>
  <c r="AE585" i="35"/>
  <c r="AD585" i="35"/>
  <c r="AC585" i="35"/>
  <c r="AB585" i="35"/>
  <c r="AA585" i="35"/>
  <c r="Z585" i="35"/>
  <c r="Y585" i="35"/>
  <c r="X585" i="35"/>
  <c r="W585" i="35"/>
  <c r="V585" i="35"/>
  <c r="AG584" i="35"/>
  <c r="AE584" i="35"/>
  <c r="AD584" i="35"/>
  <c r="AC584" i="35"/>
  <c r="AB584" i="35"/>
  <c r="AA584" i="35"/>
  <c r="Z584" i="35"/>
  <c r="Y584" i="35"/>
  <c r="X584" i="35"/>
  <c r="W584" i="35"/>
  <c r="V584" i="35"/>
  <c r="AG583" i="35"/>
  <c r="AE583" i="35"/>
  <c r="AD583" i="35"/>
  <c r="AC583" i="35"/>
  <c r="AB583" i="35"/>
  <c r="AA583" i="35"/>
  <c r="Z583" i="35"/>
  <c r="Y583" i="35"/>
  <c r="X583" i="35"/>
  <c r="W583" i="35"/>
  <c r="V583" i="35"/>
  <c r="AG582" i="35"/>
  <c r="AE582" i="35"/>
  <c r="AD582" i="35"/>
  <c r="AC582" i="35"/>
  <c r="AB582" i="35"/>
  <c r="AA582" i="35"/>
  <c r="Z582" i="35"/>
  <c r="Y582" i="35"/>
  <c r="X582" i="35"/>
  <c r="W582" i="35"/>
  <c r="V582" i="35"/>
  <c r="AG581" i="35"/>
  <c r="AE581" i="35"/>
  <c r="AD581" i="35"/>
  <c r="AC581" i="35"/>
  <c r="AB581" i="35"/>
  <c r="AA581" i="35"/>
  <c r="Z581" i="35"/>
  <c r="Y581" i="35"/>
  <c r="X581" i="35"/>
  <c r="W581" i="35"/>
  <c r="V581" i="35"/>
  <c r="AG580" i="35"/>
  <c r="AE580" i="35"/>
  <c r="AD580" i="35"/>
  <c r="AC580" i="35"/>
  <c r="AB580" i="35"/>
  <c r="AA580" i="35"/>
  <c r="Z580" i="35"/>
  <c r="Y580" i="35"/>
  <c r="X580" i="35"/>
  <c r="W580" i="35"/>
  <c r="V580" i="35"/>
  <c r="AG579" i="35"/>
  <c r="AE579" i="35"/>
  <c r="AD579" i="35"/>
  <c r="AC579" i="35"/>
  <c r="AB579" i="35"/>
  <c r="AA579" i="35"/>
  <c r="Z579" i="35"/>
  <c r="Y579" i="35"/>
  <c r="X579" i="35"/>
  <c r="W579" i="35"/>
  <c r="V579" i="35"/>
  <c r="AG578" i="35"/>
  <c r="AE578" i="35"/>
  <c r="AD578" i="35"/>
  <c r="AC578" i="35"/>
  <c r="AB578" i="35"/>
  <c r="AA578" i="35"/>
  <c r="Z578" i="35"/>
  <c r="Y578" i="35"/>
  <c r="X578" i="35"/>
  <c r="W578" i="35"/>
  <c r="V578" i="35"/>
  <c r="AG577" i="35"/>
  <c r="AE577" i="35"/>
  <c r="AD577" i="35"/>
  <c r="AC577" i="35"/>
  <c r="AB577" i="35"/>
  <c r="AA577" i="35"/>
  <c r="Z577" i="35"/>
  <c r="Y577" i="35"/>
  <c r="X577" i="35"/>
  <c r="W577" i="35"/>
  <c r="V577" i="35"/>
  <c r="AG576" i="35"/>
  <c r="AE576" i="35"/>
  <c r="AD576" i="35"/>
  <c r="AC576" i="35"/>
  <c r="AB576" i="35"/>
  <c r="AA576" i="35"/>
  <c r="Z576" i="35"/>
  <c r="Y576" i="35"/>
  <c r="X576" i="35"/>
  <c r="W576" i="35"/>
  <c r="V576" i="35"/>
  <c r="AG575" i="35"/>
  <c r="AE575" i="35"/>
  <c r="AD575" i="35"/>
  <c r="AC575" i="35"/>
  <c r="AB575" i="35"/>
  <c r="AA575" i="35"/>
  <c r="Z575" i="35"/>
  <c r="Y575" i="35"/>
  <c r="X575" i="35"/>
  <c r="W575" i="35"/>
  <c r="V575" i="35"/>
  <c r="AG574" i="35"/>
  <c r="AE574" i="35"/>
  <c r="AD574" i="35"/>
  <c r="AC574" i="35"/>
  <c r="AB574" i="35"/>
  <c r="AA574" i="35"/>
  <c r="Z574" i="35"/>
  <c r="Y574" i="35"/>
  <c r="X574" i="35"/>
  <c r="W574" i="35"/>
  <c r="V574" i="35"/>
  <c r="AG573" i="35"/>
  <c r="AE573" i="35"/>
  <c r="AD573" i="35"/>
  <c r="AC573" i="35"/>
  <c r="AB573" i="35"/>
  <c r="AA573" i="35"/>
  <c r="Z573" i="35"/>
  <c r="Y573" i="35"/>
  <c r="X573" i="35"/>
  <c r="W573" i="35"/>
  <c r="V573" i="35"/>
  <c r="AG572" i="35"/>
  <c r="AE572" i="35"/>
  <c r="AD572" i="35"/>
  <c r="AC572" i="35"/>
  <c r="AB572" i="35"/>
  <c r="AA572" i="35"/>
  <c r="Z572" i="35"/>
  <c r="Y572" i="35"/>
  <c r="X572" i="35"/>
  <c r="W572" i="35"/>
  <c r="V572" i="35"/>
  <c r="AG571" i="35"/>
  <c r="AE571" i="35"/>
  <c r="AD571" i="35"/>
  <c r="AC571" i="35"/>
  <c r="AB571" i="35"/>
  <c r="AA571" i="35"/>
  <c r="Z571" i="35"/>
  <c r="Y571" i="35"/>
  <c r="X571" i="35"/>
  <c r="W571" i="35"/>
  <c r="V571" i="35"/>
  <c r="AG566" i="35"/>
  <c r="AE566" i="35"/>
  <c r="AD566" i="35"/>
  <c r="AC566" i="35"/>
  <c r="AB566" i="35"/>
  <c r="AA566" i="35"/>
  <c r="Z566" i="35"/>
  <c r="Y566" i="35"/>
  <c r="X566" i="35"/>
  <c r="W566" i="35"/>
  <c r="V566" i="35"/>
  <c r="AG565" i="35"/>
  <c r="AE565" i="35"/>
  <c r="AD565" i="35"/>
  <c r="AC565" i="35"/>
  <c r="AB565" i="35"/>
  <c r="AA565" i="35"/>
  <c r="Z565" i="35"/>
  <c r="Y565" i="35"/>
  <c r="X565" i="35"/>
  <c r="W565" i="35"/>
  <c r="V565" i="35"/>
  <c r="AG564" i="35"/>
  <c r="AE564" i="35"/>
  <c r="AD564" i="35"/>
  <c r="AC564" i="35"/>
  <c r="AB564" i="35"/>
  <c r="AA564" i="35"/>
  <c r="Z564" i="35"/>
  <c r="Y564" i="35"/>
  <c r="X564" i="35"/>
  <c r="W564" i="35"/>
  <c r="V564" i="35"/>
  <c r="AG563" i="35"/>
  <c r="AE563" i="35"/>
  <c r="AD563" i="35"/>
  <c r="AC563" i="35"/>
  <c r="AB563" i="35"/>
  <c r="AA563" i="35"/>
  <c r="Z563" i="35"/>
  <c r="Y563" i="35"/>
  <c r="X563" i="35"/>
  <c r="W563" i="35"/>
  <c r="V563" i="35"/>
  <c r="AG562" i="35"/>
  <c r="AE562" i="35"/>
  <c r="AD562" i="35"/>
  <c r="AC562" i="35"/>
  <c r="AB562" i="35"/>
  <c r="AA562" i="35"/>
  <c r="Z562" i="35"/>
  <c r="Y562" i="35"/>
  <c r="X562" i="35"/>
  <c r="W562" i="35"/>
  <c r="V562" i="35"/>
  <c r="AG561" i="35"/>
  <c r="AE561" i="35"/>
  <c r="AD561" i="35"/>
  <c r="AC561" i="35"/>
  <c r="AB561" i="35"/>
  <c r="AA561" i="35"/>
  <c r="Z561" i="35"/>
  <c r="Y561" i="35"/>
  <c r="X561" i="35"/>
  <c r="W561" i="35"/>
  <c r="V561" i="35"/>
  <c r="AG560" i="35"/>
  <c r="AE560" i="35"/>
  <c r="AD560" i="35"/>
  <c r="AC560" i="35"/>
  <c r="AB560" i="35"/>
  <c r="AA560" i="35"/>
  <c r="Z560" i="35"/>
  <c r="Y560" i="35"/>
  <c r="X560" i="35"/>
  <c r="W560" i="35"/>
  <c r="V560" i="35"/>
  <c r="AG559" i="35"/>
  <c r="AE559" i="35"/>
  <c r="AD559" i="35"/>
  <c r="AC559" i="35"/>
  <c r="AB559" i="35"/>
  <c r="AA559" i="35"/>
  <c r="Z559" i="35"/>
  <c r="Y559" i="35"/>
  <c r="X559" i="35"/>
  <c r="W559" i="35"/>
  <c r="V559" i="35"/>
  <c r="AG558" i="35"/>
  <c r="AE558" i="35"/>
  <c r="AD558" i="35"/>
  <c r="AC558" i="35"/>
  <c r="AB558" i="35"/>
  <c r="AA558" i="35"/>
  <c r="Z558" i="35"/>
  <c r="Y558" i="35"/>
  <c r="X558" i="35"/>
  <c r="W558" i="35"/>
  <c r="V558" i="35"/>
  <c r="AG557" i="35"/>
  <c r="AE557" i="35"/>
  <c r="AD557" i="35"/>
  <c r="AC557" i="35"/>
  <c r="AB557" i="35"/>
  <c r="AA557" i="35"/>
  <c r="Z557" i="35"/>
  <c r="Y557" i="35"/>
  <c r="X557" i="35"/>
  <c r="W557" i="35"/>
  <c r="V557" i="35"/>
  <c r="AG556" i="35"/>
  <c r="AE556" i="35"/>
  <c r="AD556" i="35"/>
  <c r="AC556" i="35"/>
  <c r="AB556" i="35"/>
  <c r="AA556" i="35"/>
  <c r="Z556" i="35"/>
  <c r="Y556" i="35"/>
  <c r="X556" i="35"/>
  <c r="W556" i="35"/>
  <c r="V556" i="35"/>
  <c r="AG555" i="35"/>
  <c r="AE555" i="35"/>
  <c r="AD555" i="35"/>
  <c r="AC555" i="35"/>
  <c r="AB555" i="35"/>
  <c r="AA555" i="35"/>
  <c r="Z555" i="35"/>
  <c r="Y555" i="35"/>
  <c r="X555" i="35"/>
  <c r="W555" i="35"/>
  <c r="V555" i="35"/>
  <c r="AG554" i="35"/>
  <c r="AE554" i="35"/>
  <c r="AD554" i="35"/>
  <c r="AC554" i="35"/>
  <c r="AB554" i="35"/>
  <c r="AA554" i="35"/>
  <c r="Z554" i="35"/>
  <c r="Y554" i="35"/>
  <c r="X554" i="35"/>
  <c r="W554" i="35"/>
  <c r="V554" i="35"/>
  <c r="AG553" i="35"/>
  <c r="AE553" i="35"/>
  <c r="AD553" i="35"/>
  <c r="AC553" i="35"/>
  <c r="AB553" i="35"/>
  <c r="AA553" i="35"/>
  <c r="Z553" i="35"/>
  <c r="Y553" i="35"/>
  <c r="X553" i="35"/>
  <c r="W553" i="35"/>
  <c r="V553" i="35"/>
  <c r="AG552" i="35"/>
  <c r="AE552" i="35"/>
  <c r="AD552" i="35"/>
  <c r="AC552" i="35"/>
  <c r="AB552" i="35"/>
  <c r="AA552" i="35"/>
  <c r="Z552" i="35"/>
  <c r="Y552" i="35"/>
  <c r="X552" i="35"/>
  <c r="W552" i="35"/>
  <c r="V552" i="35"/>
  <c r="AG551" i="35"/>
  <c r="AE551" i="35"/>
  <c r="AD551" i="35"/>
  <c r="AC551" i="35"/>
  <c r="AB551" i="35"/>
  <c r="AA551" i="35"/>
  <c r="Z551" i="35"/>
  <c r="Y551" i="35"/>
  <c r="X551" i="35"/>
  <c r="W551" i="35"/>
  <c r="V551" i="35"/>
  <c r="AG550" i="35"/>
  <c r="AE550" i="35"/>
  <c r="AD550" i="35"/>
  <c r="AC550" i="35"/>
  <c r="AB550" i="35"/>
  <c r="AA550" i="35"/>
  <c r="Z550" i="35"/>
  <c r="Y550" i="35"/>
  <c r="X550" i="35"/>
  <c r="W550" i="35"/>
  <c r="V550" i="35"/>
  <c r="AG549" i="35"/>
  <c r="AE549" i="35"/>
  <c r="AD549" i="35"/>
  <c r="AC549" i="35"/>
  <c r="AB549" i="35"/>
  <c r="AA549" i="35"/>
  <c r="Z549" i="35"/>
  <c r="Y549" i="35"/>
  <c r="X549" i="35"/>
  <c r="W549" i="35"/>
  <c r="V549" i="35"/>
  <c r="AG548" i="35"/>
  <c r="AE548" i="35"/>
  <c r="AD548" i="35"/>
  <c r="AC548" i="35"/>
  <c r="AB548" i="35"/>
  <c r="AA548" i="35"/>
  <c r="Z548" i="35"/>
  <c r="Y548" i="35"/>
  <c r="X548" i="35"/>
  <c r="W548" i="35"/>
  <c r="V548" i="35"/>
  <c r="AG547" i="35"/>
  <c r="AE547" i="35"/>
  <c r="AD547" i="35"/>
  <c r="AC547" i="35"/>
  <c r="AB547" i="35"/>
  <c r="AA547" i="35"/>
  <c r="Z547" i="35"/>
  <c r="Y547" i="35"/>
  <c r="X547" i="35"/>
  <c r="W547" i="35"/>
  <c r="V547" i="35"/>
  <c r="AG546" i="35"/>
  <c r="AE546" i="35"/>
  <c r="AD546" i="35"/>
  <c r="AC546" i="35"/>
  <c r="AB546" i="35"/>
  <c r="AA546" i="35"/>
  <c r="Z546" i="35"/>
  <c r="Y546" i="35"/>
  <c r="X546" i="35"/>
  <c r="W546" i="35"/>
  <c r="V546" i="35"/>
  <c r="AG545" i="35"/>
  <c r="AE545" i="35"/>
  <c r="AD545" i="35"/>
  <c r="AC545" i="35"/>
  <c r="AB545" i="35"/>
  <c r="AA545" i="35"/>
  <c r="Z545" i="35"/>
  <c r="Y545" i="35"/>
  <c r="X545" i="35"/>
  <c r="W545" i="35"/>
  <c r="V545" i="35"/>
  <c r="AG544" i="35"/>
  <c r="AE544" i="35"/>
  <c r="AD544" i="35"/>
  <c r="AC544" i="35"/>
  <c r="AB544" i="35"/>
  <c r="AA544" i="35"/>
  <c r="Z544" i="35"/>
  <c r="Y544" i="35"/>
  <c r="X544" i="35"/>
  <c r="W544" i="35"/>
  <c r="V544" i="35"/>
  <c r="AG543" i="35"/>
  <c r="AE543" i="35"/>
  <c r="AD543" i="35"/>
  <c r="AC543" i="35"/>
  <c r="AB543" i="35"/>
  <c r="AA543" i="35"/>
  <c r="Z543" i="35"/>
  <c r="Y543" i="35"/>
  <c r="X543" i="35"/>
  <c r="W543" i="35"/>
  <c r="V543" i="35"/>
  <c r="AG542" i="35"/>
  <c r="AE542" i="35"/>
  <c r="AD542" i="35"/>
  <c r="AC542" i="35"/>
  <c r="AB542" i="35"/>
  <c r="AA542" i="35"/>
  <c r="Z542" i="35"/>
  <c r="Y542" i="35"/>
  <c r="X542" i="35"/>
  <c r="W542" i="35"/>
  <c r="V542" i="35"/>
  <c r="AG541" i="35"/>
  <c r="AE541" i="35"/>
  <c r="AD541" i="35"/>
  <c r="AC541" i="35"/>
  <c r="AB541" i="35"/>
  <c r="AA541" i="35"/>
  <c r="Z541" i="35"/>
  <c r="Y541" i="35"/>
  <c r="X541" i="35"/>
  <c r="W541" i="35"/>
  <c r="V541" i="35"/>
  <c r="AG540" i="35"/>
  <c r="AE540" i="35"/>
  <c r="AD540" i="35"/>
  <c r="AC540" i="35"/>
  <c r="AB540" i="35"/>
  <c r="AA540" i="35"/>
  <c r="Z540" i="35"/>
  <c r="Y540" i="35"/>
  <c r="X540" i="35"/>
  <c r="W540" i="35"/>
  <c r="V540" i="35"/>
  <c r="AG539" i="35"/>
  <c r="AE539" i="35"/>
  <c r="AD539" i="35"/>
  <c r="AC539" i="35"/>
  <c r="AB539" i="35"/>
  <c r="AA539" i="35"/>
  <c r="Z539" i="35"/>
  <c r="Y539" i="35"/>
  <c r="X539" i="35"/>
  <c r="W539" i="35"/>
  <c r="V539" i="35"/>
  <c r="AG538" i="35"/>
  <c r="AE538" i="35"/>
  <c r="AD538" i="35"/>
  <c r="AC538" i="35"/>
  <c r="AB538" i="35"/>
  <c r="AA538" i="35"/>
  <c r="Z538" i="35"/>
  <c r="Y538" i="35"/>
  <c r="X538" i="35"/>
  <c r="W538" i="35"/>
  <c r="V538" i="35"/>
  <c r="AG537" i="35"/>
  <c r="AE537" i="35"/>
  <c r="AD537" i="35"/>
  <c r="AC537" i="35"/>
  <c r="AB537" i="35"/>
  <c r="AA537" i="35"/>
  <c r="Z537" i="35"/>
  <c r="Y537" i="35"/>
  <c r="X537" i="35"/>
  <c r="W537" i="35"/>
  <c r="V537" i="35"/>
  <c r="AG536" i="35"/>
  <c r="AE536" i="35"/>
  <c r="AD536" i="35"/>
  <c r="AC536" i="35"/>
  <c r="AB536" i="35"/>
  <c r="AA536" i="35"/>
  <c r="Z536" i="35"/>
  <c r="Y536" i="35"/>
  <c r="X536" i="35"/>
  <c r="W536" i="35"/>
  <c r="V536" i="35"/>
  <c r="AG535" i="35"/>
  <c r="AE535" i="35"/>
  <c r="AD535" i="35"/>
  <c r="AC535" i="35"/>
  <c r="AB535" i="35"/>
  <c r="AA535" i="35"/>
  <c r="Z535" i="35"/>
  <c r="Y535" i="35"/>
  <c r="X535" i="35"/>
  <c r="W535" i="35"/>
  <c r="V535" i="35"/>
  <c r="AG534" i="35"/>
  <c r="AE534" i="35"/>
  <c r="AD534" i="35"/>
  <c r="AC534" i="35"/>
  <c r="AB534" i="35"/>
  <c r="AA534" i="35"/>
  <c r="Z534" i="35"/>
  <c r="Y534" i="35"/>
  <c r="X534" i="35"/>
  <c r="W534" i="35"/>
  <c r="V534" i="35"/>
  <c r="AG533" i="35"/>
  <c r="AE533" i="35"/>
  <c r="AD533" i="35"/>
  <c r="AC533" i="35"/>
  <c r="AB533" i="35"/>
  <c r="AA533" i="35"/>
  <c r="Z533" i="35"/>
  <c r="Y533" i="35"/>
  <c r="X533" i="35"/>
  <c r="W533" i="35"/>
  <c r="V533" i="35"/>
  <c r="AG532" i="35"/>
  <c r="AE532" i="35"/>
  <c r="AD532" i="35"/>
  <c r="AC532" i="35"/>
  <c r="AB532" i="35"/>
  <c r="AA532" i="35"/>
  <c r="Z532" i="35"/>
  <c r="Y532" i="35"/>
  <c r="X532" i="35"/>
  <c r="W532" i="35"/>
  <c r="V532" i="35"/>
  <c r="AG531" i="35"/>
  <c r="AE531" i="35"/>
  <c r="AD531" i="35"/>
  <c r="AC531" i="35"/>
  <c r="AB531" i="35"/>
  <c r="AA531" i="35"/>
  <c r="Z531" i="35"/>
  <c r="Y531" i="35"/>
  <c r="X531" i="35"/>
  <c r="W531" i="35"/>
  <c r="V531" i="35"/>
  <c r="AG530" i="35"/>
  <c r="AE530" i="35"/>
  <c r="AD530" i="35"/>
  <c r="AC530" i="35"/>
  <c r="AB530" i="35"/>
  <c r="AA530" i="35"/>
  <c r="Z530" i="35"/>
  <c r="Y530" i="35"/>
  <c r="X530" i="35"/>
  <c r="W530" i="35"/>
  <c r="V530" i="35"/>
  <c r="AG529" i="35"/>
  <c r="AE529" i="35"/>
  <c r="AD529" i="35"/>
  <c r="AC529" i="35"/>
  <c r="AB529" i="35"/>
  <c r="AA529" i="35"/>
  <c r="Z529" i="35"/>
  <c r="Y529" i="35"/>
  <c r="X529" i="35"/>
  <c r="W529" i="35"/>
  <c r="V529" i="35"/>
  <c r="AG528" i="35"/>
  <c r="AE528" i="35"/>
  <c r="AD528" i="35"/>
  <c r="AC528" i="35"/>
  <c r="AB528" i="35"/>
  <c r="AA528" i="35"/>
  <c r="Z528" i="35"/>
  <c r="Y528" i="35"/>
  <c r="X528" i="35"/>
  <c r="W528" i="35"/>
  <c r="V528" i="35"/>
  <c r="AG527" i="35"/>
  <c r="AE527" i="35"/>
  <c r="AD527" i="35"/>
  <c r="AC527" i="35"/>
  <c r="AB527" i="35"/>
  <c r="AA527" i="35"/>
  <c r="Z527" i="35"/>
  <c r="Y527" i="35"/>
  <c r="X527" i="35"/>
  <c r="W527" i="35"/>
  <c r="V527" i="35"/>
  <c r="AG526" i="35"/>
  <c r="AE526" i="35"/>
  <c r="AD526" i="35"/>
  <c r="AC526" i="35"/>
  <c r="AB526" i="35"/>
  <c r="AA526" i="35"/>
  <c r="Z526" i="35"/>
  <c r="Y526" i="35"/>
  <c r="X526" i="35"/>
  <c r="W526" i="35"/>
  <c r="V526" i="35"/>
  <c r="AG525" i="35"/>
  <c r="AE525" i="35"/>
  <c r="AD525" i="35"/>
  <c r="AC525" i="35"/>
  <c r="AB525" i="35"/>
  <c r="AA525" i="35"/>
  <c r="Z525" i="35"/>
  <c r="Y525" i="35"/>
  <c r="X525" i="35"/>
  <c r="W525" i="35"/>
  <c r="V525" i="35"/>
  <c r="AG524" i="35"/>
  <c r="AE524" i="35"/>
  <c r="AD524" i="35"/>
  <c r="AC524" i="35"/>
  <c r="AB524" i="35"/>
  <c r="AA524" i="35"/>
  <c r="Z524" i="35"/>
  <c r="Y524" i="35"/>
  <c r="X524" i="35"/>
  <c r="W524" i="35"/>
  <c r="V524" i="35"/>
  <c r="AG523" i="35"/>
  <c r="AE523" i="35"/>
  <c r="AD523" i="35"/>
  <c r="AC523" i="35"/>
  <c r="AB523" i="35"/>
  <c r="AA523" i="35"/>
  <c r="Z523" i="35"/>
  <c r="Y523" i="35"/>
  <c r="X523" i="35"/>
  <c r="W523" i="35"/>
  <c r="V523" i="35"/>
  <c r="AG522" i="35"/>
  <c r="AE522" i="35"/>
  <c r="AD522" i="35"/>
  <c r="AC522" i="35"/>
  <c r="AB522" i="35"/>
  <c r="AA522" i="35"/>
  <c r="Z522" i="35"/>
  <c r="Y522" i="35"/>
  <c r="X522" i="35"/>
  <c r="W522" i="35"/>
  <c r="V522" i="35"/>
  <c r="AG521" i="35"/>
  <c r="AE521" i="35"/>
  <c r="AD521" i="35"/>
  <c r="AC521" i="35"/>
  <c r="AB521" i="35"/>
  <c r="AA521" i="35"/>
  <c r="Z521" i="35"/>
  <c r="Y521" i="35"/>
  <c r="X521" i="35"/>
  <c r="W521" i="35"/>
  <c r="V521" i="35"/>
  <c r="AG520" i="35"/>
  <c r="AE520" i="35"/>
  <c r="AD520" i="35"/>
  <c r="AC520" i="35"/>
  <c r="AB520" i="35"/>
  <c r="AA520" i="35"/>
  <c r="Z520" i="35"/>
  <c r="Y520" i="35"/>
  <c r="X520" i="35"/>
  <c r="W520" i="35"/>
  <c r="V520" i="35"/>
  <c r="AG368" i="35"/>
  <c r="AE368" i="35"/>
  <c r="AD368" i="35"/>
  <c r="AC368" i="35"/>
  <c r="AB368" i="35"/>
  <c r="AA368" i="35"/>
  <c r="Z368" i="35"/>
  <c r="Y368" i="35"/>
  <c r="X368" i="35"/>
  <c r="W368" i="35"/>
  <c r="V368" i="35"/>
  <c r="AG364" i="35"/>
  <c r="AE364" i="35"/>
  <c r="AD364" i="35"/>
  <c r="AC364" i="35"/>
  <c r="AB364" i="35"/>
  <c r="AA364" i="35"/>
  <c r="Z364" i="35"/>
  <c r="Y364" i="35"/>
  <c r="X364" i="35"/>
  <c r="W364" i="35"/>
  <c r="V364" i="35"/>
  <c r="AG363" i="35"/>
  <c r="AE363" i="35"/>
  <c r="AD363" i="35"/>
  <c r="AC363" i="35"/>
  <c r="AB363" i="35"/>
  <c r="AA363" i="35"/>
  <c r="Z363" i="35"/>
  <c r="Y363" i="35"/>
  <c r="X363" i="35"/>
  <c r="W363" i="35"/>
  <c r="V363" i="35"/>
  <c r="AG362" i="35"/>
  <c r="AE362" i="35"/>
  <c r="AD362" i="35"/>
  <c r="AC362" i="35"/>
  <c r="AB362" i="35"/>
  <c r="AA362" i="35"/>
  <c r="Z362" i="35"/>
  <c r="Y362" i="35"/>
  <c r="X362" i="35"/>
  <c r="W362" i="35"/>
  <c r="V362" i="35"/>
  <c r="AG361" i="35"/>
  <c r="AE361" i="35"/>
  <c r="AD361" i="35"/>
  <c r="AC361" i="35"/>
  <c r="AB361" i="35"/>
  <c r="AA361" i="35"/>
  <c r="Z361" i="35"/>
  <c r="Y361" i="35"/>
  <c r="X361" i="35"/>
  <c r="W361" i="35"/>
  <c r="V361" i="35"/>
  <c r="AG360" i="35"/>
  <c r="AE360" i="35"/>
  <c r="AD360" i="35"/>
  <c r="AC360" i="35"/>
  <c r="AB360" i="35"/>
  <c r="AA360" i="35"/>
  <c r="Z360" i="35"/>
  <c r="Y360" i="35"/>
  <c r="X360" i="35"/>
  <c r="W360" i="35"/>
  <c r="V360" i="35"/>
  <c r="AG359" i="35"/>
  <c r="AE359" i="35"/>
  <c r="AD359" i="35"/>
  <c r="AC359" i="35"/>
  <c r="AB359" i="35"/>
  <c r="AA359" i="35"/>
  <c r="Z359" i="35"/>
  <c r="Y359" i="35"/>
  <c r="X359" i="35"/>
  <c r="W359" i="35"/>
  <c r="V359" i="35"/>
  <c r="AG358" i="35"/>
  <c r="AE358" i="35"/>
  <c r="AD358" i="35"/>
  <c r="AC358" i="35"/>
  <c r="AB358" i="35"/>
  <c r="AA358" i="35"/>
  <c r="Z358" i="35"/>
  <c r="Y358" i="35"/>
  <c r="X358" i="35"/>
  <c r="W358" i="35"/>
  <c r="V358" i="35"/>
  <c r="AG357" i="35"/>
  <c r="AE357" i="35"/>
  <c r="AD357" i="35"/>
  <c r="AC357" i="35"/>
  <c r="AB357" i="35"/>
  <c r="AA357" i="35"/>
  <c r="Z357" i="35"/>
  <c r="Y357" i="35"/>
  <c r="X357" i="35"/>
  <c r="W357" i="35"/>
  <c r="V357" i="35"/>
  <c r="AG356" i="35"/>
  <c r="AE356" i="35"/>
  <c r="AD356" i="35"/>
  <c r="AC356" i="35"/>
  <c r="AB356" i="35"/>
  <c r="AA356" i="35"/>
  <c r="Z356" i="35"/>
  <c r="Y356" i="35"/>
  <c r="X356" i="35"/>
  <c r="W356" i="35"/>
  <c r="V356" i="35"/>
  <c r="AG355" i="35"/>
  <c r="AE355" i="35"/>
  <c r="AD355" i="35"/>
  <c r="AC355" i="35"/>
  <c r="AB355" i="35"/>
  <c r="AA355" i="35"/>
  <c r="Z355" i="35"/>
  <c r="Y355" i="35"/>
  <c r="X355" i="35"/>
  <c r="W355" i="35"/>
  <c r="V355" i="35"/>
  <c r="AG354" i="35"/>
  <c r="AE354" i="35"/>
  <c r="AD354" i="35"/>
  <c r="AC354" i="35"/>
  <c r="AB354" i="35"/>
  <c r="AA354" i="35"/>
  <c r="Z354" i="35"/>
  <c r="Y354" i="35"/>
  <c r="X354" i="35"/>
  <c r="W354" i="35"/>
  <c r="V354" i="35"/>
  <c r="AG353" i="35"/>
  <c r="AE353" i="35"/>
  <c r="AD353" i="35"/>
  <c r="AC353" i="35"/>
  <c r="AB353" i="35"/>
  <c r="AA353" i="35"/>
  <c r="Z353" i="35"/>
  <c r="Y353" i="35"/>
  <c r="X353" i="35"/>
  <c r="W353" i="35"/>
  <c r="V353" i="35"/>
  <c r="AG352" i="35"/>
  <c r="AE352" i="35"/>
  <c r="AD352" i="35"/>
  <c r="AC352" i="35"/>
  <c r="AB352" i="35"/>
  <c r="AA352" i="35"/>
  <c r="Z352" i="35"/>
  <c r="Y352" i="35"/>
  <c r="X352" i="35"/>
  <c r="W352" i="35"/>
  <c r="V352" i="35"/>
  <c r="AG351" i="35"/>
  <c r="AE351" i="35"/>
  <c r="AD351" i="35"/>
  <c r="AC351" i="35"/>
  <c r="AB351" i="35"/>
  <c r="AA351" i="35"/>
  <c r="Z351" i="35"/>
  <c r="Y351" i="35"/>
  <c r="X351" i="35"/>
  <c r="W351" i="35"/>
  <c r="V351" i="35"/>
  <c r="AG350" i="35"/>
  <c r="AE350" i="35"/>
  <c r="AD350" i="35"/>
  <c r="AC350" i="35"/>
  <c r="AB350" i="35"/>
  <c r="AA350" i="35"/>
  <c r="Z350" i="35"/>
  <c r="Y350" i="35"/>
  <c r="X350" i="35"/>
  <c r="W350" i="35"/>
  <c r="V350" i="35"/>
  <c r="AG349" i="35"/>
  <c r="AE349" i="35"/>
  <c r="AD349" i="35"/>
  <c r="AC349" i="35"/>
  <c r="AB349" i="35"/>
  <c r="AA349" i="35"/>
  <c r="Z349" i="35"/>
  <c r="Y349" i="35"/>
  <c r="X349" i="35"/>
  <c r="W349" i="35"/>
  <c r="V349" i="35"/>
  <c r="AG348" i="35"/>
  <c r="AE348" i="35"/>
  <c r="AD348" i="35"/>
  <c r="AC348" i="35"/>
  <c r="AB348" i="35"/>
  <c r="AA348" i="35"/>
  <c r="Z348" i="35"/>
  <c r="Y348" i="35"/>
  <c r="X348" i="35"/>
  <c r="W348" i="35"/>
  <c r="V348" i="35"/>
  <c r="AG347" i="35"/>
  <c r="AE347" i="35"/>
  <c r="AD347" i="35"/>
  <c r="AC347" i="35"/>
  <c r="AB347" i="35"/>
  <c r="AA347" i="35"/>
  <c r="Z347" i="35"/>
  <c r="Y347" i="35"/>
  <c r="X347" i="35"/>
  <c r="W347" i="35"/>
  <c r="V347" i="35"/>
  <c r="AG346" i="35"/>
  <c r="AE346" i="35"/>
  <c r="AD346" i="35"/>
  <c r="AC346" i="35"/>
  <c r="AB346" i="35"/>
  <c r="AA346" i="35"/>
  <c r="Z346" i="35"/>
  <c r="Y346" i="35"/>
  <c r="X346" i="35"/>
  <c r="W346" i="35"/>
  <c r="V346" i="35"/>
  <c r="AG345" i="35"/>
  <c r="AE345" i="35"/>
  <c r="AD345" i="35"/>
  <c r="AC345" i="35"/>
  <c r="AB345" i="35"/>
  <c r="AA345" i="35"/>
  <c r="Z345" i="35"/>
  <c r="Y345" i="35"/>
  <c r="X345" i="35"/>
  <c r="W345" i="35"/>
  <c r="V345" i="35"/>
  <c r="AG344" i="35"/>
  <c r="AE344" i="35"/>
  <c r="AD344" i="35"/>
  <c r="AC344" i="35"/>
  <c r="AB344" i="35"/>
  <c r="AA344" i="35"/>
  <c r="Z344" i="35"/>
  <c r="Y344" i="35"/>
  <c r="X344" i="35"/>
  <c r="W344" i="35"/>
  <c r="V344" i="35"/>
  <c r="AG343" i="35"/>
  <c r="AE343" i="35"/>
  <c r="AD343" i="35"/>
  <c r="AC343" i="35"/>
  <c r="AB343" i="35"/>
  <c r="AA343" i="35"/>
  <c r="Z343" i="35"/>
  <c r="Y343" i="35"/>
  <c r="X343" i="35"/>
  <c r="W343" i="35"/>
  <c r="V343" i="35"/>
  <c r="AG342" i="35"/>
  <c r="AE342" i="35"/>
  <c r="AD342" i="35"/>
  <c r="AC342" i="35"/>
  <c r="AB342" i="35"/>
  <c r="AA342" i="35"/>
  <c r="Z342" i="35"/>
  <c r="Y342" i="35"/>
  <c r="X342" i="35"/>
  <c r="W342" i="35"/>
  <c r="V342" i="35"/>
  <c r="AG341" i="35"/>
  <c r="AE341" i="35"/>
  <c r="AD341" i="35"/>
  <c r="AC341" i="35"/>
  <c r="AB341" i="35"/>
  <c r="AA341" i="35"/>
  <c r="Z341" i="35"/>
  <c r="Y341" i="35"/>
  <c r="X341" i="35"/>
  <c r="W341" i="35"/>
  <c r="V341" i="35"/>
  <c r="AG340" i="35"/>
  <c r="AE340" i="35"/>
  <c r="AD340" i="35"/>
  <c r="AC340" i="35"/>
  <c r="AB340" i="35"/>
  <c r="AA340" i="35"/>
  <c r="Z340" i="35"/>
  <c r="Y340" i="35"/>
  <c r="X340" i="35"/>
  <c r="W340" i="35"/>
  <c r="V340" i="35"/>
  <c r="AG339" i="35"/>
  <c r="AE339" i="35"/>
  <c r="AD339" i="35"/>
  <c r="AC339" i="35"/>
  <c r="AB339" i="35"/>
  <c r="AA339" i="35"/>
  <c r="Z339" i="35"/>
  <c r="Y339" i="35"/>
  <c r="X339" i="35"/>
  <c r="W339" i="35"/>
  <c r="V339" i="35"/>
  <c r="AG338" i="35"/>
  <c r="AE338" i="35"/>
  <c r="AD338" i="35"/>
  <c r="AC338" i="35"/>
  <c r="AB338" i="35"/>
  <c r="AA338" i="35"/>
  <c r="Z338" i="35"/>
  <c r="Y338" i="35"/>
  <c r="X338" i="35"/>
  <c r="W338" i="35"/>
  <c r="V338" i="35"/>
  <c r="AG337" i="35"/>
  <c r="AE337" i="35"/>
  <c r="AD337" i="35"/>
  <c r="AC337" i="35"/>
  <c r="AB337" i="35"/>
  <c r="AA337" i="35"/>
  <c r="Z337" i="35"/>
  <c r="Y337" i="35"/>
  <c r="X337" i="35"/>
  <c r="W337" i="35"/>
  <c r="V337" i="35"/>
  <c r="AG336" i="35"/>
  <c r="AE336" i="35"/>
  <c r="AD336" i="35"/>
  <c r="AC336" i="35"/>
  <c r="AB336" i="35"/>
  <c r="AA336" i="35"/>
  <c r="Z336" i="35"/>
  <c r="Y336" i="35"/>
  <c r="X336" i="35"/>
  <c r="W336" i="35"/>
  <c r="V336" i="35"/>
  <c r="AG335" i="35"/>
  <c r="AE335" i="35"/>
  <c r="AD335" i="35"/>
  <c r="AC335" i="35"/>
  <c r="AB335" i="35"/>
  <c r="AA335" i="35"/>
  <c r="Z335" i="35"/>
  <c r="Y335" i="35"/>
  <c r="X335" i="35"/>
  <c r="W335" i="35"/>
  <c r="V335" i="35"/>
  <c r="AG334" i="35"/>
  <c r="AE334" i="35"/>
  <c r="AD334" i="35"/>
  <c r="AC334" i="35"/>
  <c r="AB334" i="35"/>
  <c r="AA334" i="35"/>
  <c r="Z334" i="35"/>
  <c r="Y334" i="35"/>
  <c r="X334" i="35"/>
  <c r="W334" i="35"/>
  <c r="V334" i="35"/>
  <c r="AG333" i="35"/>
  <c r="AE333" i="35"/>
  <c r="AD333" i="35"/>
  <c r="AC333" i="35"/>
  <c r="AB333" i="35"/>
  <c r="AA333" i="35"/>
  <c r="Z333" i="35"/>
  <c r="Y333" i="35"/>
  <c r="X333" i="35"/>
  <c r="W333" i="35"/>
  <c r="V333" i="35"/>
  <c r="AG332" i="35"/>
  <c r="AE332" i="35"/>
  <c r="AD332" i="35"/>
  <c r="AC332" i="35"/>
  <c r="AB332" i="35"/>
  <c r="AA332" i="35"/>
  <c r="Z332" i="35"/>
  <c r="Y332" i="35"/>
  <c r="X332" i="35"/>
  <c r="W332" i="35"/>
  <c r="V332" i="35"/>
  <c r="AG331" i="35"/>
  <c r="AE331" i="35"/>
  <c r="AD331" i="35"/>
  <c r="AC331" i="35"/>
  <c r="AB331" i="35"/>
  <c r="AA331" i="35"/>
  <c r="Z331" i="35"/>
  <c r="Y331" i="35"/>
  <c r="X331" i="35"/>
  <c r="W331" i="35"/>
  <c r="V331" i="35"/>
  <c r="AG330" i="35"/>
  <c r="AE330" i="35"/>
  <c r="AD330" i="35"/>
  <c r="AC330" i="35"/>
  <c r="AB330" i="35"/>
  <c r="AA330" i="35"/>
  <c r="Z330" i="35"/>
  <c r="Y330" i="35"/>
  <c r="X330" i="35"/>
  <c r="W330" i="35"/>
  <c r="V330" i="35"/>
  <c r="AG329" i="35"/>
  <c r="AE329" i="35"/>
  <c r="AD329" i="35"/>
  <c r="AC329" i="35"/>
  <c r="AB329" i="35"/>
  <c r="AA329" i="35"/>
  <c r="Z329" i="35"/>
  <c r="Y329" i="35"/>
  <c r="X329" i="35"/>
  <c r="W329" i="35"/>
  <c r="V329" i="35"/>
  <c r="AG328" i="35"/>
  <c r="AE328" i="35"/>
  <c r="AD328" i="35"/>
  <c r="AC328" i="35"/>
  <c r="AB328" i="35"/>
  <c r="AA328" i="35"/>
  <c r="Z328" i="35"/>
  <c r="Y328" i="35"/>
  <c r="X328" i="35"/>
  <c r="W328" i="35"/>
  <c r="V328" i="35"/>
  <c r="AG327" i="35"/>
  <c r="AE327" i="35"/>
  <c r="AD327" i="35"/>
  <c r="AC327" i="35"/>
  <c r="AB327" i="35"/>
  <c r="AA327" i="35"/>
  <c r="Z327" i="35"/>
  <c r="Y327" i="35"/>
  <c r="X327" i="35"/>
  <c r="W327" i="35"/>
  <c r="V327" i="35"/>
  <c r="AG326" i="35"/>
  <c r="AE326" i="35"/>
  <c r="AD326" i="35"/>
  <c r="AC326" i="35"/>
  <c r="AB326" i="35"/>
  <c r="AA326" i="35"/>
  <c r="Z326" i="35"/>
  <c r="Y326" i="35"/>
  <c r="X326" i="35"/>
  <c r="W326" i="35"/>
  <c r="V326" i="35"/>
  <c r="AG325" i="35"/>
  <c r="AE325" i="35"/>
  <c r="AD325" i="35"/>
  <c r="AC325" i="35"/>
  <c r="AB325" i="35"/>
  <c r="AA325" i="35"/>
  <c r="Z325" i="35"/>
  <c r="Y325" i="35"/>
  <c r="X325" i="35"/>
  <c r="W325" i="35"/>
  <c r="V325" i="35"/>
  <c r="AG324" i="35"/>
  <c r="AE324" i="35"/>
  <c r="AD324" i="35"/>
  <c r="AC324" i="35"/>
  <c r="AB324" i="35"/>
  <c r="AA324" i="35"/>
  <c r="Z324" i="35"/>
  <c r="Y324" i="35"/>
  <c r="X324" i="35"/>
  <c r="W324" i="35"/>
  <c r="V324" i="35"/>
  <c r="AG323" i="35"/>
  <c r="AE323" i="35"/>
  <c r="AD323" i="35"/>
  <c r="AC323" i="35"/>
  <c r="AB323" i="35"/>
  <c r="AA323" i="35"/>
  <c r="Z323" i="35"/>
  <c r="Y323" i="35"/>
  <c r="X323" i="35"/>
  <c r="W323" i="35"/>
  <c r="V323" i="35"/>
  <c r="AG322" i="35"/>
  <c r="AE322" i="35"/>
  <c r="AD322" i="35"/>
  <c r="AC322" i="35"/>
  <c r="AB322" i="35"/>
  <c r="AA322" i="35"/>
  <c r="Z322" i="35"/>
  <c r="Y322" i="35"/>
  <c r="X322" i="35"/>
  <c r="W322" i="35"/>
  <c r="V322" i="35"/>
  <c r="AG321" i="35"/>
  <c r="AE321" i="35"/>
  <c r="AD321" i="35"/>
  <c r="AC321" i="35"/>
  <c r="AB321" i="35"/>
  <c r="AA321" i="35"/>
  <c r="Z321" i="35"/>
  <c r="Y321" i="35"/>
  <c r="X321" i="35"/>
  <c r="W321" i="35"/>
  <c r="V321" i="35"/>
  <c r="AG320" i="35"/>
  <c r="AE320" i="35"/>
  <c r="AD320" i="35"/>
  <c r="AC320" i="35"/>
  <c r="AB320" i="35"/>
  <c r="AA320" i="35"/>
  <c r="Z320" i="35"/>
  <c r="Y320" i="35"/>
  <c r="X320" i="35"/>
  <c r="W320" i="35"/>
  <c r="V320" i="35"/>
  <c r="AG319" i="35"/>
  <c r="AE319" i="35"/>
  <c r="AD319" i="35"/>
  <c r="AC319" i="35"/>
  <c r="AB319" i="35"/>
  <c r="AA319" i="35"/>
  <c r="Z319" i="35"/>
  <c r="Y319" i="35"/>
  <c r="X319" i="35"/>
  <c r="W319" i="35"/>
  <c r="V319" i="35"/>
  <c r="AG318" i="35"/>
  <c r="AE318" i="35"/>
  <c r="AD318" i="35"/>
  <c r="AC318" i="35"/>
  <c r="AB318" i="35"/>
  <c r="AA318" i="35"/>
  <c r="Z318" i="35"/>
  <c r="Y318" i="35"/>
  <c r="X318" i="35"/>
  <c r="W318" i="35"/>
  <c r="V318" i="35"/>
  <c r="AG317" i="35"/>
  <c r="AE317" i="35"/>
  <c r="AD317" i="35"/>
  <c r="AC317" i="35"/>
  <c r="AB317" i="35"/>
  <c r="AA317" i="35"/>
  <c r="Z317" i="35"/>
  <c r="Y317" i="35"/>
  <c r="X317" i="35"/>
  <c r="W317" i="35"/>
  <c r="V317" i="35"/>
  <c r="AG316" i="35"/>
  <c r="AE316" i="35"/>
  <c r="AD316" i="35"/>
  <c r="AC316" i="35"/>
  <c r="AB316" i="35"/>
  <c r="AA316" i="35"/>
  <c r="Z316" i="35"/>
  <c r="Y316" i="35"/>
  <c r="X316" i="35"/>
  <c r="W316" i="35"/>
  <c r="V316" i="35"/>
  <c r="AG315" i="35"/>
  <c r="AE315" i="35"/>
  <c r="AD315" i="35"/>
  <c r="AC315" i="35"/>
  <c r="AB315" i="35"/>
  <c r="AA315" i="35"/>
  <c r="Z315" i="35"/>
  <c r="Y315" i="35"/>
  <c r="X315" i="35"/>
  <c r="W315" i="35"/>
  <c r="V315" i="35"/>
  <c r="AG311" i="35"/>
  <c r="AE311" i="35"/>
  <c r="AD311" i="35"/>
  <c r="AC311" i="35"/>
  <c r="AB311" i="35"/>
  <c r="AA311" i="35"/>
  <c r="Z311" i="35"/>
  <c r="Y311" i="35"/>
  <c r="X311" i="35"/>
  <c r="W311" i="35"/>
  <c r="V311" i="35"/>
  <c r="AG310" i="35"/>
  <c r="AE310" i="35"/>
  <c r="AD310" i="35"/>
  <c r="AC310" i="35"/>
  <c r="AB310" i="35"/>
  <c r="AA310" i="35"/>
  <c r="Z310" i="35"/>
  <c r="Y310" i="35"/>
  <c r="X310" i="35"/>
  <c r="W310" i="35"/>
  <c r="V310" i="35"/>
  <c r="AG309" i="35"/>
  <c r="AE309" i="35"/>
  <c r="AD309" i="35"/>
  <c r="AC309" i="35"/>
  <c r="AB309" i="35"/>
  <c r="AA309" i="35"/>
  <c r="Z309" i="35"/>
  <c r="Y309" i="35"/>
  <c r="X309" i="35"/>
  <c r="W309" i="35"/>
  <c r="V309" i="35"/>
  <c r="AG308" i="35"/>
  <c r="AE308" i="35"/>
  <c r="AD308" i="35"/>
  <c r="AC308" i="35"/>
  <c r="AB308" i="35"/>
  <c r="AA308" i="35"/>
  <c r="Z308" i="35"/>
  <c r="Y308" i="35"/>
  <c r="X308" i="35"/>
  <c r="W308" i="35"/>
  <c r="V308" i="35"/>
  <c r="AG307" i="35"/>
  <c r="AE307" i="35"/>
  <c r="AD307" i="35"/>
  <c r="AC307" i="35"/>
  <c r="AB307" i="35"/>
  <c r="AA307" i="35"/>
  <c r="Z307" i="35"/>
  <c r="Y307" i="35"/>
  <c r="X307" i="35"/>
  <c r="W307" i="35"/>
  <c r="V307" i="35"/>
  <c r="AG306" i="35"/>
  <c r="AE306" i="35"/>
  <c r="AD306" i="35"/>
  <c r="AC306" i="35"/>
  <c r="AB306" i="35"/>
  <c r="AA306" i="35"/>
  <c r="Z306" i="35"/>
  <c r="Y306" i="35"/>
  <c r="X306" i="35"/>
  <c r="W306" i="35"/>
  <c r="V306" i="35"/>
  <c r="AG305" i="35"/>
  <c r="AE305" i="35"/>
  <c r="AD305" i="35"/>
  <c r="AC305" i="35"/>
  <c r="AB305" i="35"/>
  <c r="AA305" i="35"/>
  <c r="Z305" i="35"/>
  <c r="Y305" i="35"/>
  <c r="X305" i="35"/>
  <c r="W305" i="35"/>
  <c r="V305" i="35"/>
  <c r="AG304" i="35"/>
  <c r="AE304" i="35"/>
  <c r="AD304" i="35"/>
  <c r="AC304" i="35"/>
  <c r="AB304" i="35"/>
  <c r="AA304" i="35"/>
  <c r="Z304" i="35"/>
  <c r="Y304" i="35"/>
  <c r="X304" i="35"/>
  <c r="W304" i="35"/>
  <c r="V304" i="35"/>
  <c r="AG303" i="35"/>
  <c r="AE303" i="35"/>
  <c r="AD303" i="35"/>
  <c r="AC303" i="35"/>
  <c r="AB303" i="35"/>
  <c r="AA303" i="35"/>
  <c r="Z303" i="35"/>
  <c r="Y303" i="35"/>
  <c r="X303" i="35"/>
  <c r="W303" i="35"/>
  <c r="V303" i="35"/>
  <c r="AG302" i="35"/>
  <c r="AE302" i="35"/>
  <c r="AD302" i="35"/>
  <c r="AC302" i="35"/>
  <c r="AB302" i="35"/>
  <c r="AA302" i="35"/>
  <c r="Z302" i="35"/>
  <c r="Y302" i="35"/>
  <c r="X302" i="35"/>
  <c r="W302" i="35"/>
  <c r="V302" i="35"/>
  <c r="AG301" i="35"/>
  <c r="AE301" i="35"/>
  <c r="AD301" i="35"/>
  <c r="AC301" i="35"/>
  <c r="AB301" i="35"/>
  <c r="AA301" i="35"/>
  <c r="Z301" i="35"/>
  <c r="Y301" i="35"/>
  <c r="X301" i="35"/>
  <c r="W301" i="35"/>
  <c r="V301" i="35"/>
  <c r="AG300" i="35"/>
  <c r="AE300" i="35"/>
  <c r="AD300" i="35"/>
  <c r="AC300" i="35"/>
  <c r="AB300" i="35"/>
  <c r="AA300" i="35"/>
  <c r="Z300" i="35"/>
  <c r="Y300" i="35"/>
  <c r="X300" i="35"/>
  <c r="W300" i="35"/>
  <c r="V300" i="35"/>
  <c r="AG299" i="35"/>
  <c r="AE299" i="35"/>
  <c r="AD299" i="35"/>
  <c r="AC299" i="35"/>
  <c r="AB299" i="35"/>
  <c r="AA299" i="35"/>
  <c r="Z299" i="35"/>
  <c r="Y299" i="35"/>
  <c r="X299" i="35"/>
  <c r="W299" i="35"/>
  <c r="V299" i="35"/>
  <c r="AG298" i="35"/>
  <c r="AE298" i="35"/>
  <c r="AD298" i="35"/>
  <c r="AC298" i="35"/>
  <c r="AB298" i="35"/>
  <c r="AA298" i="35"/>
  <c r="Z298" i="35"/>
  <c r="Y298" i="35"/>
  <c r="X298" i="35"/>
  <c r="W298" i="35"/>
  <c r="V298" i="35"/>
  <c r="AG297" i="35"/>
  <c r="AE297" i="35"/>
  <c r="AD297" i="35"/>
  <c r="AC297" i="35"/>
  <c r="AB297" i="35"/>
  <c r="AA297" i="35"/>
  <c r="Z297" i="35"/>
  <c r="Y297" i="35"/>
  <c r="X297" i="35"/>
  <c r="W297" i="35"/>
  <c r="V297" i="35"/>
  <c r="AG296" i="35"/>
  <c r="AE296" i="35"/>
  <c r="AD296" i="35"/>
  <c r="AC296" i="35"/>
  <c r="AB296" i="35"/>
  <c r="AA296" i="35"/>
  <c r="Z296" i="35"/>
  <c r="Y296" i="35"/>
  <c r="X296" i="35"/>
  <c r="W296" i="35"/>
  <c r="V296" i="35"/>
  <c r="AG295" i="35"/>
  <c r="AE295" i="35"/>
  <c r="AD295" i="35"/>
  <c r="AC295" i="35"/>
  <c r="AB295" i="35"/>
  <c r="AA295" i="35"/>
  <c r="Z295" i="35"/>
  <c r="Y295" i="35"/>
  <c r="X295" i="35"/>
  <c r="W295" i="35"/>
  <c r="V295" i="35"/>
  <c r="AG294" i="35"/>
  <c r="AE294" i="35"/>
  <c r="AD294" i="35"/>
  <c r="AC294" i="35"/>
  <c r="AB294" i="35"/>
  <c r="AA294" i="35"/>
  <c r="Z294" i="35"/>
  <c r="Y294" i="35"/>
  <c r="X294" i="35"/>
  <c r="W294" i="35"/>
  <c r="V294" i="35"/>
  <c r="AG293" i="35"/>
  <c r="AE293" i="35"/>
  <c r="AD293" i="35"/>
  <c r="AC293" i="35"/>
  <c r="AB293" i="35"/>
  <c r="AA293" i="35"/>
  <c r="Z293" i="35"/>
  <c r="Y293" i="35"/>
  <c r="X293" i="35"/>
  <c r="W293" i="35"/>
  <c r="V293" i="35"/>
  <c r="AG292" i="35"/>
  <c r="AE292" i="35"/>
  <c r="AD292" i="35"/>
  <c r="AC292" i="35"/>
  <c r="AB292" i="35"/>
  <c r="AA292" i="35"/>
  <c r="Z292" i="35"/>
  <c r="Y292" i="35"/>
  <c r="X292" i="35"/>
  <c r="W292" i="35"/>
  <c r="V292" i="35"/>
  <c r="AG291" i="35"/>
  <c r="AE291" i="35"/>
  <c r="AD291" i="35"/>
  <c r="AC291" i="35"/>
  <c r="AB291" i="35"/>
  <c r="AA291" i="35"/>
  <c r="Z291" i="35"/>
  <c r="Y291" i="35"/>
  <c r="X291" i="35"/>
  <c r="W291" i="35"/>
  <c r="V291" i="35"/>
  <c r="AG290" i="35"/>
  <c r="AE290" i="35"/>
  <c r="AD290" i="35"/>
  <c r="AC290" i="35"/>
  <c r="AB290" i="35"/>
  <c r="AA290" i="35"/>
  <c r="Z290" i="35"/>
  <c r="Y290" i="35"/>
  <c r="X290" i="35"/>
  <c r="W290" i="35"/>
  <c r="V290" i="35"/>
  <c r="AG289" i="35"/>
  <c r="AE289" i="35"/>
  <c r="AD289" i="35"/>
  <c r="AC289" i="35"/>
  <c r="AB289" i="35"/>
  <c r="AA289" i="35"/>
  <c r="Z289" i="35"/>
  <c r="Y289" i="35"/>
  <c r="X289" i="35"/>
  <c r="W289" i="35"/>
  <c r="V289" i="35"/>
  <c r="AG288" i="35"/>
  <c r="AE288" i="35"/>
  <c r="AD288" i="35"/>
  <c r="AC288" i="35"/>
  <c r="AB288" i="35"/>
  <c r="AA288" i="35"/>
  <c r="Z288" i="35"/>
  <c r="Y288" i="35"/>
  <c r="X288" i="35"/>
  <c r="W288" i="35"/>
  <c r="V288" i="35"/>
  <c r="AG287" i="35"/>
  <c r="AE287" i="35"/>
  <c r="AD287" i="35"/>
  <c r="AC287" i="35"/>
  <c r="AB287" i="35"/>
  <c r="AA287" i="35"/>
  <c r="Z287" i="35"/>
  <c r="Y287" i="35"/>
  <c r="X287" i="35"/>
  <c r="W287" i="35"/>
  <c r="V287" i="35"/>
  <c r="AG286" i="35"/>
  <c r="AE286" i="35"/>
  <c r="AD286" i="35"/>
  <c r="AC286" i="35"/>
  <c r="AB286" i="35"/>
  <c r="AA286" i="35"/>
  <c r="Z286" i="35"/>
  <c r="Y286" i="35"/>
  <c r="X286" i="35"/>
  <c r="W286" i="35"/>
  <c r="V286" i="35"/>
  <c r="AG285" i="35"/>
  <c r="AE285" i="35"/>
  <c r="AD285" i="35"/>
  <c r="AC285" i="35"/>
  <c r="AB285" i="35"/>
  <c r="AA285" i="35"/>
  <c r="Z285" i="35"/>
  <c r="Y285" i="35"/>
  <c r="X285" i="35"/>
  <c r="W285" i="35"/>
  <c r="V285" i="35"/>
  <c r="AG284" i="35"/>
  <c r="AE284" i="35"/>
  <c r="AD284" i="35"/>
  <c r="AC284" i="35"/>
  <c r="AB284" i="35"/>
  <c r="AA284" i="35"/>
  <c r="Z284" i="35"/>
  <c r="Y284" i="35"/>
  <c r="X284" i="35"/>
  <c r="W284" i="35"/>
  <c r="V284" i="35"/>
  <c r="AG283" i="35"/>
  <c r="AE283" i="35"/>
  <c r="AD283" i="35"/>
  <c r="AC283" i="35"/>
  <c r="AB283" i="35"/>
  <c r="AA283" i="35"/>
  <c r="Z283" i="35"/>
  <c r="Y283" i="35"/>
  <c r="X283" i="35"/>
  <c r="W283" i="35"/>
  <c r="V283" i="35"/>
  <c r="AG282" i="35"/>
  <c r="AE282" i="35"/>
  <c r="AD282" i="35"/>
  <c r="AC282" i="35"/>
  <c r="AB282" i="35"/>
  <c r="AA282" i="35"/>
  <c r="Z282" i="35"/>
  <c r="Y282" i="35"/>
  <c r="X282" i="35"/>
  <c r="W282" i="35"/>
  <c r="V282" i="35"/>
  <c r="AG281" i="35"/>
  <c r="AE281" i="35"/>
  <c r="AD281" i="35"/>
  <c r="AC281" i="35"/>
  <c r="AB281" i="35"/>
  <c r="AA281" i="35"/>
  <c r="Z281" i="35"/>
  <c r="Y281" i="35"/>
  <c r="X281" i="35"/>
  <c r="W281" i="35"/>
  <c r="V281" i="35"/>
  <c r="AG280" i="35"/>
  <c r="AE280" i="35"/>
  <c r="AD280" i="35"/>
  <c r="AC280" i="35"/>
  <c r="AB280" i="35"/>
  <c r="AA280" i="35"/>
  <c r="Z280" i="35"/>
  <c r="Y280" i="35"/>
  <c r="X280" i="35"/>
  <c r="W280" i="35"/>
  <c r="V280" i="35"/>
  <c r="AG279" i="35"/>
  <c r="AE279" i="35"/>
  <c r="AD279" i="35"/>
  <c r="AC279" i="35"/>
  <c r="AB279" i="35"/>
  <c r="AA279" i="35"/>
  <c r="Z279" i="35"/>
  <c r="Y279" i="35"/>
  <c r="X279" i="35"/>
  <c r="W279" i="35"/>
  <c r="V279" i="35"/>
  <c r="AG278" i="35"/>
  <c r="AE278" i="35"/>
  <c r="AD278" i="35"/>
  <c r="AC278" i="35"/>
  <c r="AB278" i="35"/>
  <c r="AA278" i="35"/>
  <c r="Z278" i="35"/>
  <c r="Y278" i="35"/>
  <c r="X278" i="35"/>
  <c r="W278" i="35"/>
  <c r="V278" i="35"/>
  <c r="AG277" i="35"/>
  <c r="AE277" i="35"/>
  <c r="AD277" i="35"/>
  <c r="AC277" i="35"/>
  <c r="AB277" i="35"/>
  <c r="AA277" i="35"/>
  <c r="Z277" i="35"/>
  <c r="Y277" i="35"/>
  <c r="X277" i="35"/>
  <c r="W277" i="35"/>
  <c r="V277" i="35"/>
  <c r="AG276" i="35"/>
  <c r="AE276" i="35"/>
  <c r="AD276" i="35"/>
  <c r="AC276" i="35"/>
  <c r="AB276" i="35"/>
  <c r="AA276" i="35"/>
  <c r="Z276" i="35"/>
  <c r="Y276" i="35"/>
  <c r="X276" i="35"/>
  <c r="W276" i="35"/>
  <c r="V276" i="35"/>
  <c r="AG275" i="35"/>
  <c r="AE275" i="35"/>
  <c r="AD275" i="35"/>
  <c r="AC275" i="35"/>
  <c r="AB275" i="35"/>
  <c r="AA275" i="35"/>
  <c r="Z275" i="35"/>
  <c r="Y275" i="35"/>
  <c r="X275" i="35"/>
  <c r="W275" i="35"/>
  <c r="V275" i="35"/>
  <c r="AG274" i="35"/>
  <c r="AE274" i="35"/>
  <c r="AD274" i="35"/>
  <c r="AC274" i="35"/>
  <c r="AB274" i="35"/>
  <c r="AA274" i="35"/>
  <c r="Z274" i="35"/>
  <c r="Y274" i="35"/>
  <c r="X274" i="35"/>
  <c r="W274" i="35"/>
  <c r="V274" i="35"/>
  <c r="AG273" i="35"/>
  <c r="AE273" i="35"/>
  <c r="AD273" i="35"/>
  <c r="AC273" i="35"/>
  <c r="AB273" i="35"/>
  <c r="AA273" i="35"/>
  <c r="Z273" i="35"/>
  <c r="Y273" i="35"/>
  <c r="X273" i="35"/>
  <c r="W273" i="35"/>
  <c r="V273" i="35"/>
  <c r="AG272" i="35"/>
  <c r="AE272" i="35"/>
  <c r="AD272" i="35"/>
  <c r="AC272" i="35"/>
  <c r="AB272" i="35"/>
  <c r="AA272" i="35"/>
  <c r="Z272" i="35"/>
  <c r="Y272" i="35"/>
  <c r="X272" i="35"/>
  <c r="W272" i="35"/>
  <c r="V272" i="35"/>
  <c r="AG271" i="35"/>
  <c r="AE271" i="35"/>
  <c r="AD271" i="35"/>
  <c r="AC271" i="35"/>
  <c r="AB271" i="35"/>
  <c r="AA271" i="35"/>
  <c r="Z271" i="35"/>
  <c r="Y271" i="35"/>
  <c r="X271" i="35"/>
  <c r="W271" i="35"/>
  <c r="V271" i="35"/>
  <c r="AG270" i="35"/>
  <c r="AE270" i="35"/>
  <c r="AD270" i="35"/>
  <c r="AC270" i="35"/>
  <c r="AB270" i="35"/>
  <c r="AA270" i="35"/>
  <c r="Z270" i="35"/>
  <c r="Y270" i="35"/>
  <c r="X270" i="35"/>
  <c r="W270" i="35"/>
  <c r="V270" i="35"/>
  <c r="AG269" i="35"/>
  <c r="AE269" i="35"/>
  <c r="AD269" i="35"/>
  <c r="AC269" i="35"/>
  <c r="AB269" i="35"/>
  <c r="AA269" i="35"/>
  <c r="Z269" i="35"/>
  <c r="Y269" i="35"/>
  <c r="X269" i="35"/>
  <c r="W269" i="35"/>
  <c r="V269" i="35"/>
  <c r="AG268" i="35"/>
  <c r="AE268" i="35"/>
  <c r="AD268" i="35"/>
  <c r="AC268" i="35"/>
  <c r="AB268" i="35"/>
  <c r="AA268" i="35"/>
  <c r="Z268" i="35"/>
  <c r="Y268" i="35"/>
  <c r="X268" i="35"/>
  <c r="W268" i="35"/>
  <c r="V268" i="35"/>
  <c r="AG267" i="35"/>
  <c r="AE267" i="35"/>
  <c r="AD267" i="35"/>
  <c r="AC267" i="35"/>
  <c r="AB267" i="35"/>
  <c r="AA267" i="35"/>
  <c r="Z267" i="35"/>
  <c r="Y267" i="35"/>
  <c r="X267" i="35"/>
  <c r="W267" i="35"/>
  <c r="V267" i="35"/>
  <c r="AG266" i="35"/>
  <c r="AE266" i="35"/>
  <c r="AD266" i="35"/>
  <c r="AC266" i="35"/>
  <c r="AB266" i="35"/>
  <c r="AA266" i="35"/>
  <c r="Z266" i="35"/>
  <c r="Y266" i="35"/>
  <c r="X266" i="35"/>
  <c r="W266" i="35"/>
  <c r="V266" i="35"/>
  <c r="AG265" i="35"/>
  <c r="AE265" i="35"/>
  <c r="AD265" i="35"/>
  <c r="AC265" i="35"/>
  <c r="AB265" i="35"/>
  <c r="AA265" i="35"/>
  <c r="Z265" i="35"/>
  <c r="Y265" i="35"/>
  <c r="X265" i="35"/>
  <c r="W265" i="35"/>
  <c r="V265" i="35"/>
  <c r="AG264" i="35"/>
  <c r="AE264" i="35"/>
  <c r="AD264" i="35"/>
  <c r="AC264" i="35"/>
  <c r="AB264" i="35"/>
  <c r="AA264" i="35"/>
  <c r="Z264" i="35"/>
  <c r="Y264" i="35"/>
  <c r="X264" i="35"/>
  <c r="W264" i="35"/>
  <c r="V264" i="35"/>
  <c r="AG263" i="35"/>
  <c r="AE263" i="35"/>
  <c r="AD263" i="35"/>
  <c r="AC263" i="35"/>
  <c r="AB263" i="35"/>
  <c r="AA263" i="35"/>
  <c r="Z263" i="35"/>
  <c r="Y263" i="35"/>
  <c r="X263" i="35"/>
  <c r="W263" i="35"/>
  <c r="V263" i="35"/>
  <c r="AG262" i="35"/>
  <c r="AE262" i="35"/>
  <c r="AD262" i="35"/>
  <c r="AC262" i="35"/>
  <c r="AB262" i="35"/>
  <c r="AA262" i="35"/>
  <c r="Z262" i="35"/>
  <c r="Y262" i="35"/>
  <c r="X262" i="35"/>
  <c r="W262" i="35"/>
  <c r="V262" i="35"/>
  <c r="AG261" i="35"/>
  <c r="AE261" i="35"/>
  <c r="AD261" i="35"/>
  <c r="AC261" i="35"/>
  <c r="AB261" i="35"/>
  <c r="AA261" i="35"/>
  <c r="Z261" i="35"/>
  <c r="Y261" i="35"/>
  <c r="X261" i="35"/>
  <c r="W261" i="35"/>
  <c r="V261" i="35"/>
  <c r="AG260" i="35"/>
  <c r="AE260" i="35"/>
  <c r="AD260" i="35"/>
  <c r="AC260" i="35"/>
  <c r="AB260" i="35"/>
  <c r="AA260" i="35"/>
  <c r="Z260" i="35"/>
  <c r="Y260" i="35"/>
  <c r="X260" i="35"/>
  <c r="W260" i="35"/>
  <c r="V260" i="35"/>
  <c r="AG259" i="35"/>
  <c r="AE259" i="35"/>
  <c r="AD259" i="35"/>
  <c r="AC259" i="35"/>
  <c r="AB259" i="35"/>
  <c r="AA259" i="35"/>
  <c r="Z259" i="35"/>
  <c r="Y259" i="35"/>
  <c r="X259" i="35"/>
  <c r="W259" i="35"/>
  <c r="V259" i="35"/>
  <c r="AG258" i="35"/>
  <c r="AE258" i="35"/>
  <c r="AD258" i="35"/>
  <c r="AC258" i="35"/>
  <c r="AB258" i="35"/>
  <c r="AA258" i="35"/>
  <c r="Z258" i="35"/>
  <c r="Y258" i="35"/>
  <c r="X258" i="35"/>
  <c r="W258" i="35"/>
  <c r="V258" i="35"/>
  <c r="AG257" i="35"/>
  <c r="AE257" i="35"/>
  <c r="AD257" i="35"/>
  <c r="AC257" i="35"/>
  <c r="AB257" i="35"/>
  <c r="AA257" i="35"/>
  <c r="Z257" i="35"/>
  <c r="Y257" i="35"/>
  <c r="X257" i="35"/>
  <c r="W257" i="35"/>
  <c r="V257" i="35"/>
  <c r="AG256" i="35"/>
  <c r="AE256" i="35"/>
  <c r="AD256" i="35"/>
  <c r="AC256" i="35"/>
  <c r="AB256" i="35"/>
  <c r="AA256" i="35"/>
  <c r="Z256" i="35"/>
  <c r="Y256" i="35"/>
  <c r="X256" i="35"/>
  <c r="W256" i="35"/>
  <c r="V256" i="35"/>
  <c r="AG255" i="35"/>
  <c r="AE255" i="35"/>
  <c r="AD255" i="35"/>
  <c r="AC255" i="35"/>
  <c r="AB255" i="35"/>
  <c r="AA255" i="35"/>
  <c r="Z255" i="35"/>
  <c r="Y255" i="35"/>
  <c r="X255" i="35"/>
  <c r="W255" i="35"/>
  <c r="V255" i="35"/>
  <c r="AG254" i="35"/>
  <c r="AE254" i="35"/>
  <c r="AD254" i="35"/>
  <c r="AC254" i="35"/>
  <c r="AB254" i="35"/>
  <c r="AA254" i="35"/>
  <c r="Z254" i="35"/>
  <c r="Y254" i="35"/>
  <c r="X254" i="35"/>
  <c r="W254" i="35"/>
  <c r="V254" i="35"/>
  <c r="AG253" i="35"/>
  <c r="AE253" i="35"/>
  <c r="AD253" i="35"/>
  <c r="AC253" i="35"/>
  <c r="AB253" i="35"/>
  <c r="AA253" i="35"/>
  <c r="Z253" i="35"/>
  <c r="Y253" i="35"/>
  <c r="X253" i="35"/>
  <c r="W253" i="35"/>
  <c r="V253" i="35"/>
  <c r="AG252" i="35"/>
  <c r="AE252" i="35"/>
  <c r="AD252" i="35"/>
  <c r="AC252" i="35"/>
  <c r="AB252" i="35"/>
  <c r="AA252" i="35"/>
  <c r="Z252" i="35"/>
  <c r="Y252" i="35"/>
  <c r="X252" i="35"/>
  <c r="W252" i="35"/>
  <c r="V252" i="35"/>
  <c r="AG251" i="35"/>
  <c r="AE251" i="35"/>
  <c r="AD251" i="35"/>
  <c r="AC251" i="35"/>
  <c r="AB251" i="35"/>
  <c r="AA251" i="35"/>
  <c r="Z251" i="35"/>
  <c r="Y251" i="35"/>
  <c r="X251" i="35"/>
  <c r="W251" i="35"/>
  <c r="V251" i="35"/>
  <c r="AG250" i="35"/>
  <c r="AE250" i="35"/>
  <c r="AD250" i="35"/>
  <c r="AC250" i="35"/>
  <c r="AB250" i="35"/>
  <c r="AA250" i="35"/>
  <c r="Z250" i="35"/>
  <c r="Y250" i="35"/>
  <c r="X250" i="35"/>
  <c r="W250" i="35"/>
  <c r="V250" i="35"/>
  <c r="AG249" i="35"/>
  <c r="AE249" i="35"/>
  <c r="AD249" i="35"/>
  <c r="AC249" i="35"/>
  <c r="AB249" i="35"/>
  <c r="AA249" i="35"/>
  <c r="Z249" i="35"/>
  <c r="Y249" i="35"/>
  <c r="X249" i="35"/>
  <c r="W249" i="35"/>
  <c r="V249" i="35"/>
  <c r="AG248" i="35"/>
  <c r="AE248" i="35"/>
  <c r="AD248" i="35"/>
  <c r="AC248" i="35"/>
  <c r="AB248" i="35"/>
  <c r="AA248" i="35"/>
  <c r="Z248" i="35"/>
  <c r="Y248" i="35"/>
  <c r="X248" i="35"/>
  <c r="W248" i="35"/>
  <c r="V248" i="35"/>
  <c r="AG247" i="35"/>
  <c r="AE247" i="35"/>
  <c r="AD247" i="35"/>
  <c r="AC247" i="35"/>
  <c r="AB247" i="35"/>
  <c r="AA247" i="35"/>
  <c r="Z247" i="35"/>
  <c r="Y247" i="35"/>
  <c r="X247" i="35"/>
  <c r="W247" i="35"/>
  <c r="V247" i="35"/>
  <c r="AG246" i="35"/>
  <c r="AE246" i="35"/>
  <c r="AD246" i="35"/>
  <c r="AC246" i="35"/>
  <c r="AB246" i="35"/>
  <c r="AA246" i="35"/>
  <c r="Z246" i="35"/>
  <c r="Y246" i="35"/>
  <c r="X246" i="35"/>
  <c r="W246" i="35"/>
  <c r="V246" i="35"/>
  <c r="AG245" i="35"/>
  <c r="AE245" i="35"/>
  <c r="AD245" i="35"/>
  <c r="AC245" i="35"/>
  <c r="AB245" i="35"/>
  <c r="AA245" i="35"/>
  <c r="Z245" i="35"/>
  <c r="Y245" i="35"/>
  <c r="X245" i="35"/>
  <c r="W245" i="35"/>
  <c r="V245" i="35"/>
  <c r="AG244" i="35"/>
  <c r="AE244" i="35"/>
  <c r="AD244" i="35"/>
  <c r="AC244" i="35"/>
  <c r="AB244" i="35"/>
  <c r="AA244" i="35"/>
  <c r="Z244" i="35"/>
  <c r="Y244" i="35"/>
  <c r="X244" i="35"/>
  <c r="W244" i="35"/>
  <c r="V244" i="35"/>
  <c r="AG243" i="35"/>
  <c r="AE243" i="35"/>
  <c r="AD243" i="35"/>
  <c r="AC243" i="35"/>
  <c r="AB243" i="35"/>
  <c r="AA243" i="35"/>
  <c r="Z243" i="35"/>
  <c r="Y243" i="35"/>
  <c r="X243" i="35"/>
  <c r="W243" i="35"/>
  <c r="V243" i="35"/>
  <c r="AG242" i="35"/>
  <c r="AE242" i="35"/>
  <c r="AD242" i="35"/>
  <c r="AC242" i="35"/>
  <c r="AB242" i="35"/>
  <c r="AA242" i="35"/>
  <c r="Z242" i="35"/>
  <c r="Y242" i="35"/>
  <c r="X242" i="35"/>
  <c r="W242" i="35"/>
  <c r="V242" i="35"/>
  <c r="AG241" i="35"/>
  <c r="AE241" i="35"/>
  <c r="AD241" i="35"/>
  <c r="AC241" i="35"/>
  <c r="AB241" i="35"/>
  <c r="AA241" i="35"/>
  <c r="Z241" i="35"/>
  <c r="Y241" i="35"/>
  <c r="X241" i="35"/>
  <c r="W241" i="35"/>
  <c r="V241" i="35"/>
  <c r="AG240" i="35"/>
  <c r="AE240" i="35"/>
  <c r="AD240" i="35"/>
  <c r="AC240" i="35"/>
  <c r="AB240" i="35"/>
  <c r="AA240" i="35"/>
  <c r="Z240" i="35"/>
  <c r="Y240" i="35"/>
  <c r="X240" i="35"/>
  <c r="W240" i="35"/>
  <c r="V240" i="35"/>
  <c r="AG239" i="35"/>
  <c r="AE239" i="35"/>
  <c r="AD239" i="35"/>
  <c r="AC239" i="35"/>
  <c r="AB239" i="35"/>
  <c r="AA239" i="35"/>
  <c r="Z239" i="35"/>
  <c r="Y239" i="35"/>
  <c r="X239" i="35"/>
  <c r="W239" i="35"/>
  <c r="V239" i="35"/>
  <c r="AG238" i="35"/>
  <c r="AE238" i="35"/>
  <c r="AD238" i="35"/>
  <c r="AC238" i="35"/>
  <c r="AB238" i="35"/>
  <c r="AA238" i="35"/>
  <c r="Z238" i="35"/>
  <c r="Y238" i="35"/>
  <c r="X238" i="35"/>
  <c r="W238" i="35"/>
  <c r="V238" i="35"/>
  <c r="AG237" i="35"/>
  <c r="AE237" i="35"/>
  <c r="AD237" i="35"/>
  <c r="AC237" i="35"/>
  <c r="AB237" i="35"/>
  <c r="AA237" i="35"/>
  <c r="Z237" i="35"/>
  <c r="Y237" i="35"/>
  <c r="X237" i="35"/>
  <c r="W237" i="35"/>
  <c r="V237" i="35"/>
  <c r="AG236" i="35"/>
  <c r="AE236" i="35"/>
  <c r="AD236" i="35"/>
  <c r="AC236" i="35"/>
  <c r="AB236" i="35"/>
  <c r="AA236" i="35"/>
  <c r="Z236" i="35"/>
  <c r="Y236" i="35"/>
  <c r="X236" i="35"/>
  <c r="W236" i="35"/>
  <c r="V236" i="35"/>
  <c r="AG235" i="35"/>
  <c r="AE235" i="35"/>
  <c r="AD235" i="35"/>
  <c r="AC235" i="35"/>
  <c r="AB235" i="35"/>
  <c r="AA235" i="35"/>
  <c r="Z235" i="35"/>
  <c r="Y235" i="35"/>
  <c r="X235" i="35"/>
  <c r="W235" i="35"/>
  <c r="V235" i="35"/>
  <c r="AG234" i="35"/>
  <c r="AE234" i="35"/>
  <c r="AD234" i="35"/>
  <c r="AC234" i="35"/>
  <c r="AB234" i="35"/>
  <c r="AA234" i="35"/>
  <c r="Z234" i="35"/>
  <c r="Y234" i="35"/>
  <c r="X234" i="35"/>
  <c r="W234" i="35"/>
  <c r="V234" i="35"/>
  <c r="AG233" i="35"/>
  <c r="AE233" i="35"/>
  <c r="AD233" i="35"/>
  <c r="AC233" i="35"/>
  <c r="AB233" i="35"/>
  <c r="AA233" i="35"/>
  <c r="Z233" i="35"/>
  <c r="Y233" i="35"/>
  <c r="X233" i="35"/>
  <c r="W233" i="35"/>
  <c r="V233" i="35"/>
  <c r="AG232" i="35"/>
  <c r="AE232" i="35"/>
  <c r="AD232" i="35"/>
  <c r="AC232" i="35"/>
  <c r="AB232" i="35"/>
  <c r="AA232" i="35"/>
  <c r="Z232" i="35"/>
  <c r="Y232" i="35"/>
  <c r="X232" i="35"/>
  <c r="W232" i="35"/>
  <c r="V232" i="35"/>
  <c r="AG231" i="35"/>
  <c r="AE231" i="35"/>
  <c r="AD231" i="35"/>
  <c r="AC231" i="35"/>
  <c r="AB231" i="35"/>
  <c r="AA231" i="35"/>
  <c r="Z231" i="35"/>
  <c r="Y231" i="35"/>
  <c r="X231" i="35"/>
  <c r="W231" i="35"/>
  <c r="V231" i="35"/>
  <c r="AG230" i="35"/>
  <c r="AE230" i="35"/>
  <c r="AD230" i="35"/>
  <c r="AC230" i="35"/>
  <c r="AB230" i="35"/>
  <c r="AA230" i="35"/>
  <c r="Z230" i="35"/>
  <c r="Y230" i="35"/>
  <c r="X230" i="35"/>
  <c r="W230" i="35"/>
  <c r="V230" i="35"/>
  <c r="AG229" i="35"/>
  <c r="AE229" i="35"/>
  <c r="AD229" i="35"/>
  <c r="AC229" i="35"/>
  <c r="AB229" i="35"/>
  <c r="AA229" i="35"/>
  <c r="Z229" i="35"/>
  <c r="Y229" i="35"/>
  <c r="X229" i="35"/>
  <c r="W229" i="35"/>
  <c r="V229" i="35"/>
  <c r="AG228" i="35"/>
  <c r="AE228" i="35"/>
  <c r="AD228" i="35"/>
  <c r="AC228" i="35"/>
  <c r="AB228" i="35"/>
  <c r="AA228" i="35"/>
  <c r="Z228" i="35"/>
  <c r="Y228" i="35"/>
  <c r="X228" i="35"/>
  <c r="W228" i="35"/>
  <c r="V228" i="35"/>
  <c r="AG227" i="35"/>
  <c r="AE227" i="35"/>
  <c r="AD227" i="35"/>
  <c r="AC227" i="35"/>
  <c r="AB227" i="35"/>
  <c r="AA227" i="35"/>
  <c r="Z227" i="35"/>
  <c r="Y227" i="35"/>
  <c r="X227" i="35"/>
  <c r="W227" i="35"/>
  <c r="V227" i="35"/>
  <c r="AG226" i="35"/>
  <c r="AE226" i="35"/>
  <c r="AD226" i="35"/>
  <c r="AC226" i="35"/>
  <c r="AB226" i="35"/>
  <c r="AA226" i="35"/>
  <c r="Z226" i="35"/>
  <c r="Y226" i="35"/>
  <c r="X226" i="35"/>
  <c r="W226" i="35"/>
  <c r="V226" i="35"/>
  <c r="AG225" i="35"/>
  <c r="AE225" i="35"/>
  <c r="AD225" i="35"/>
  <c r="AC225" i="35"/>
  <c r="AB225" i="35"/>
  <c r="AA225" i="35"/>
  <c r="Z225" i="35"/>
  <c r="Y225" i="35"/>
  <c r="X225" i="35"/>
  <c r="W225" i="35"/>
  <c r="V225" i="35"/>
  <c r="AG224" i="35"/>
  <c r="AE224" i="35"/>
  <c r="AD224" i="35"/>
  <c r="AC224" i="35"/>
  <c r="AB224" i="35"/>
  <c r="AA224" i="35"/>
  <c r="Z224" i="35"/>
  <c r="Y224" i="35"/>
  <c r="X224" i="35"/>
  <c r="W224" i="35"/>
  <c r="V224" i="35"/>
  <c r="AG223" i="35"/>
  <c r="AE223" i="35"/>
  <c r="AD223" i="35"/>
  <c r="AC223" i="35"/>
  <c r="AB223" i="35"/>
  <c r="AA223" i="35"/>
  <c r="Z223" i="35"/>
  <c r="Y223" i="35"/>
  <c r="X223" i="35"/>
  <c r="W223" i="35"/>
  <c r="V223" i="35"/>
  <c r="AG222" i="35"/>
  <c r="AE222" i="35"/>
  <c r="AD222" i="35"/>
  <c r="AC222" i="35"/>
  <c r="AB222" i="35"/>
  <c r="AA222" i="35"/>
  <c r="Z222" i="35"/>
  <c r="Y222" i="35"/>
  <c r="X222" i="35"/>
  <c r="W222" i="35"/>
  <c r="V222" i="35"/>
  <c r="AG221" i="35"/>
  <c r="AE221" i="35"/>
  <c r="AD221" i="35"/>
  <c r="AC221" i="35"/>
  <c r="AB221" i="35"/>
  <c r="AA221" i="35"/>
  <c r="Z221" i="35"/>
  <c r="Y221" i="35"/>
  <c r="X221" i="35"/>
  <c r="W221" i="35"/>
  <c r="V221" i="35"/>
  <c r="AG220" i="35"/>
  <c r="AE220" i="35"/>
  <c r="AD220" i="35"/>
  <c r="AC220" i="35"/>
  <c r="AB220" i="35"/>
  <c r="AA220" i="35"/>
  <c r="Z220" i="35"/>
  <c r="Y220" i="35"/>
  <c r="X220" i="35"/>
  <c r="W220" i="35"/>
  <c r="V220" i="35"/>
  <c r="AG219" i="35"/>
  <c r="AE219" i="35"/>
  <c r="AD219" i="35"/>
  <c r="AC219" i="35"/>
  <c r="AB219" i="35"/>
  <c r="AA219" i="35"/>
  <c r="Z219" i="35"/>
  <c r="Y219" i="35"/>
  <c r="X219" i="35"/>
  <c r="W219" i="35"/>
  <c r="V219" i="35"/>
  <c r="AG218" i="35"/>
  <c r="AE218" i="35"/>
  <c r="AD218" i="35"/>
  <c r="AC218" i="35"/>
  <c r="AB218" i="35"/>
  <c r="AA218" i="35"/>
  <c r="Z218" i="35"/>
  <c r="Y218" i="35"/>
  <c r="X218" i="35"/>
  <c r="W218" i="35"/>
  <c r="V218" i="35"/>
  <c r="AG217" i="35"/>
  <c r="AE217" i="35"/>
  <c r="AD217" i="35"/>
  <c r="AC217" i="35"/>
  <c r="AB217" i="35"/>
  <c r="AA217" i="35"/>
  <c r="Z217" i="35"/>
  <c r="Y217" i="35"/>
  <c r="X217" i="35"/>
  <c r="W217" i="35"/>
  <c r="V217" i="35"/>
  <c r="AG216" i="35"/>
  <c r="AE216" i="35"/>
  <c r="AD216" i="35"/>
  <c r="AC216" i="35"/>
  <c r="AB216" i="35"/>
  <c r="AA216" i="35"/>
  <c r="Z216" i="35"/>
  <c r="Y216" i="35"/>
  <c r="X216" i="35"/>
  <c r="W216" i="35"/>
  <c r="V216" i="35"/>
  <c r="AG215" i="35"/>
  <c r="AE215" i="35"/>
  <c r="AD215" i="35"/>
  <c r="AC215" i="35"/>
  <c r="AB215" i="35"/>
  <c r="AA215" i="35"/>
  <c r="Z215" i="35"/>
  <c r="Y215" i="35"/>
  <c r="X215" i="35"/>
  <c r="W215" i="35"/>
  <c r="V215" i="35"/>
  <c r="AG214" i="35"/>
  <c r="AE214" i="35"/>
  <c r="AD214" i="35"/>
  <c r="AC214" i="35"/>
  <c r="AB214" i="35"/>
  <c r="AA214" i="35"/>
  <c r="Z214" i="35"/>
  <c r="Y214" i="35"/>
  <c r="X214" i="35"/>
  <c r="W214" i="35"/>
  <c r="V214" i="35"/>
  <c r="AG213" i="35"/>
  <c r="AE213" i="35"/>
  <c r="AD213" i="35"/>
  <c r="AC213" i="35"/>
  <c r="AB213" i="35"/>
  <c r="AA213" i="35"/>
  <c r="Z213" i="35"/>
  <c r="Y213" i="35"/>
  <c r="X213" i="35"/>
  <c r="W213" i="35"/>
  <c r="V213" i="35"/>
  <c r="AG212" i="35"/>
  <c r="AE212" i="35"/>
  <c r="AD212" i="35"/>
  <c r="AC212" i="35"/>
  <c r="AB212" i="35"/>
  <c r="AA212" i="35"/>
  <c r="Z212" i="35"/>
  <c r="Y212" i="35"/>
  <c r="X212" i="35"/>
  <c r="W212" i="35"/>
  <c r="V212" i="35"/>
  <c r="AG208" i="35"/>
  <c r="V208" i="35"/>
  <c r="AG207" i="35"/>
  <c r="V207" i="35"/>
  <c r="AG206" i="35"/>
  <c r="V206" i="35"/>
  <c r="AG205" i="35"/>
  <c r="V205" i="35"/>
  <c r="AG204" i="35"/>
  <c r="V204" i="35"/>
  <c r="AG203" i="35"/>
  <c r="V203" i="35"/>
  <c r="AG202" i="35"/>
  <c r="V202" i="35"/>
  <c r="AG201" i="35"/>
  <c r="V201" i="35"/>
  <c r="AG200" i="35"/>
  <c r="V200" i="35"/>
  <c r="AG199" i="35"/>
  <c r="V199" i="35"/>
  <c r="AG198" i="35"/>
  <c r="V198" i="35"/>
  <c r="AG197" i="35"/>
  <c r="V197" i="35"/>
  <c r="AG196" i="35"/>
  <c r="V196" i="35"/>
  <c r="AG195" i="35"/>
  <c r="V195" i="35"/>
  <c r="AG194" i="35"/>
  <c r="V194" i="35"/>
  <c r="AG193" i="35"/>
  <c r="V193" i="35"/>
  <c r="AG192" i="35"/>
  <c r="V192" i="35"/>
  <c r="AG191" i="35"/>
  <c r="V191" i="35"/>
  <c r="AG190" i="35"/>
  <c r="V190" i="35"/>
  <c r="AG189" i="35"/>
  <c r="V189" i="35"/>
  <c r="AG188" i="35"/>
  <c r="V188" i="35"/>
  <c r="AG187" i="35"/>
  <c r="V187" i="35"/>
  <c r="AG186" i="35"/>
  <c r="V186" i="35"/>
  <c r="AG185" i="35"/>
  <c r="V185" i="35"/>
  <c r="AG184" i="35"/>
  <c r="V184" i="35"/>
  <c r="AG183" i="35"/>
  <c r="V183" i="35"/>
  <c r="AG182" i="35"/>
  <c r="V182" i="35"/>
  <c r="AG181" i="35"/>
  <c r="V181" i="35"/>
  <c r="AG180" i="35"/>
  <c r="V180" i="35"/>
  <c r="AG179" i="35"/>
  <c r="V179" i="35"/>
  <c r="AG178" i="35"/>
  <c r="V178" i="35"/>
  <c r="AG177" i="35"/>
  <c r="V177" i="35"/>
  <c r="AG176" i="35"/>
  <c r="V176" i="35"/>
  <c r="AG175" i="35"/>
  <c r="V175" i="35"/>
  <c r="AG174" i="35"/>
  <c r="V174" i="35"/>
  <c r="AG173" i="35"/>
  <c r="V173" i="35"/>
  <c r="AG172" i="35"/>
  <c r="V172" i="35"/>
  <c r="AG171" i="35"/>
  <c r="V171" i="35"/>
  <c r="AG170" i="35"/>
  <c r="V170" i="35"/>
  <c r="AG169" i="35"/>
  <c r="V169" i="35"/>
  <c r="AG168" i="35"/>
  <c r="V168" i="35"/>
  <c r="AG167" i="35"/>
  <c r="V167" i="35"/>
  <c r="AG166" i="35"/>
  <c r="V166" i="35"/>
  <c r="AG165" i="35"/>
  <c r="V165" i="35"/>
  <c r="AG164" i="35"/>
  <c r="V164" i="35"/>
  <c r="AG163" i="35"/>
  <c r="V163" i="35"/>
  <c r="AG162" i="35"/>
  <c r="V162" i="35"/>
  <c r="AG161" i="35"/>
  <c r="V161" i="35"/>
  <c r="AG160" i="35"/>
  <c r="V160" i="35"/>
  <c r="AG159" i="35"/>
  <c r="V159" i="35"/>
  <c r="AG158" i="35"/>
  <c r="V158" i="35"/>
  <c r="AG157" i="35"/>
  <c r="V157" i="35"/>
  <c r="AG156" i="35"/>
  <c r="V156" i="35"/>
  <c r="AG155" i="35"/>
  <c r="V155" i="35"/>
  <c r="AG154" i="35"/>
  <c r="V154" i="35"/>
  <c r="AG153" i="35"/>
  <c r="V153" i="35"/>
  <c r="AG152" i="35"/>
  <c r="V152" i="35"/>
  <c r="AG151" i="35"/>
  <c r="V151" i="35"/>
  <c r="AG150" i="35"/>
  <c r="V150" i="35"/>
  <c r="AG149" i="35"/>
  <c r="V149" i="35"/>
  <c r="AG148" i="35"/>
  <c r="V148" i="35"/>
  <c r="AG147" i="35"/>
  <c r="V147" i="35"/>
  <c r="AG146" i="35"/>
  <c r="V146" i="35"/>
  <c r="AG145" i="35"/>
  <c r="V145" i="35"/>
  <c r="AG144" i="35"/>
  <c r="V144" i="35"/>
  <c r="AG143" i="35"/>
  <c r="V143" i="35"/>
  <c r="AG142" i="35"/>
  <c r="V142" i="35"/>
  <c r="AG141" i="35"/>
  <c r="V141" i="35"/>
  <c r="AG140" i="35"/>
  <c r="V140" i="35"/>
  <c r="AG139" i="35"/>
  <c r="V139" i="35"/>
  <c r="AG138" i="35"/>
  <c r="V138" i="35"/>
  <c r="AG137" i="35"/>
  <c r="V137" i="35"/>
  <c r="AG136" i="35"/>
  <c r="V136" i="35"/>
  <c r="AG135" i="35"/>
  <c r="V135" i="35"/>
  <c r="AG134" i="35"/>
  <c r="V134" i="35"/>
  <c r="AG133" i="35"/>
  <c r="V133" i="35"/>
  <c r="AG132" i="35"/>
  <c r="V132" i="35"/>
  <c r="AG131" i="35"/>
  <c r="V131" i="35"/>
  <c r="AG130" i="35"/>
  <c r="V130" i="35"/>
  <c r="AG129" i="35"/>
  <c r="V129" i="35"/>
  <c r="AG128" i="35"/>
  <c r="V128" i="35"/>
  <c r="AG127" i="35"/>
  <c r="V127" i="35"/>
  <c r="AG126" i="35"/>
  <c r="V126" i="35"/>
  <c r="AG125" i="35"/>
  <c r="V125" i="35"/>
  <c r="AG124" i="35"/>
  <c r="V124" i="35"/>
  <c r="AG123" i="35"/>
  <c r="V123" i="35"/>
  <c r="AG122" i="35"/>
  <c r="V122" i="35"/>
  <c r="AG121" i="35"/>
  <c r="V121" i="35"/>
  <c r="AG120" i="35"/>
  <c r="V120" i="35"/>
  <c r="AG119" i="35"/>
  <c r="V119" i="35"/>
  <c r="AG118" i="35"/>
  <c r="V118" i="35"/>
  <c r="AG117" i="35"/>
  <c r="V117" i="35"/>
  <c r="AG116" i="35"/>
  <c r="V116" i="35"/>
  <c r="AG115" i="35"/>
  <c r="V115" i="35"/>
  <c r="AG114" i="35"/>
  <c r="V114" i="35"/>
  <c r="AG113" i="35"/>
  <c r="V113" i="35"/>
  <c r="AG112" i="35"/>
  <c r="V112" i="35"/>
  <c r="AG111" i="35"/>
  <c r="V111" i="35"/>
  <c r="AG110" i="35"/>
  <c r="V110" i="35"/>
  <c r="AG109" i="35"/>
  <c r="V109" i="35"/>
  <c r="AG108" i="35"/>
  <c r="V108" i="35"/>
  <c r="AG107" i="35"/>
  <c r="V107" i="35"/>
  <c r="AG106" i="35"/>
  <c r="V106" i="35"/>
  <c r="AG105" i="35"/>
  <c r="V105" i="35"/>
  <c r="AG104" i="35"/>
  <c r="V104" i="35"/>
  <c r="AG103" i="35"/>
  <c r="V103" i="35"/>
  <c r="AG102" i="35"/>
  <c r="V102" i="35"/>
  <c r="AG101" i="35"/>
  <c r="V101" i="35"/>
  <c r="AG100" i="35"/>
  <c r="V100" i="35"/>
  <c r="AG99" i="35"/>
  <c r="V99" i="35"/>
  <c r="AG98" i="35"/>
  <c r="V98" i="35"/>
  <c r="AG97" i="35"/>
  <c r="V97" i="35"/>
  <c r="AG96" i="35"/>
  <c r="V96" i="35"/>
  <c r="AG95" i="35"/>
  <c r="V95" i="35"/>
  <c r="AG94" i="35"/>
  <c r="V94" i="35"/>
  <c r="AG93" i="35"/>
  <c r="V93" i="35"/>
  <c r="AG92" i="35"/>
  <c r="V92" i="35"/>
  <c r="AG91" i="35"/>
  <c r="V91" i="35"/>
  <c r="AG90" i="35"/>
  <c r="V90" i="35"/>
  <c r="AG89" i="35"/>
  <c r="V89" i="35"/>
  <c r="AG88" i="35"/>
  <c r="V88" i="35"/>
  <c r="AG87" i="35"/>
  <c r="V87" i="35"/>
  <c r="AG86" i="35"/>
  <c r="V86" i="35"/>
  <c r="AG85" i="35"/>
  <c r="V85" i="35"/>
  <c r="AG84" i="35"/>
  <c r="V84" i="35"/>
  <c r="AG83" i="35"/>
  <c r="V83" i="35"/>
  <c r="AG82" i="35"/>
  <c r="V82" i="35"/>
  <c r="AG81" i="35"/>
  <c r="V81" i="35"/>
  <c r="AG80" i="35"/>
  <c r="V80" i="35"/>
  <c r="AG79" i="35"/>
  <c r="V79" i="35"/>
  <c r="AG78" i="35"/>
  <c r="V78" i="35"/>
  <c r="AG77" i="35"/>
  <c r="V77" i="35"/>
  <c r="AG76" i="35"/>
  <c r="V76" i="35"/>
  <c r="AG75" i="35"/>
  <c r="V75" i="35"/>
  <c r="AG74" i="35"/>
  <c r="V74" i="35"/>
  <c r="AG73" i="35"/>
  <c r="V73" i="35"/>
  <c r="AG72" i="35"/>
  <c r="V72" i="35"/>
  <c r="AG71" i="35"/>
  <c r="V71" i="35"/>
  <c r="AG70" i="35"/>
  <c r="V70" i="35"/>
  <c r="AG69" i="35"/>
  <c r="V69" i="35"/>
  <c r="AG68" i="35"/>
  <c r="V68" i="35"/>
  <c r="AG67" i="35"/>
  <c r="V67" i="35"/>
  <c r="AG66" i="35"/>
  <c r="V66" i="35"/>
  <c r="AG65" i="35"/>
  <c r="V65" i="35"/>
  <c r="AG64" i="35"/>
  <c r="V64" i="35"/>
  <c r="AG63" i="35"/>
  <c r="V63" i="35"/>
  <c r="AG62" i="35"/>
  <c r="V62" i="35"/>
  <c r="AG61" i="35"/>
  <c r="V61" i="35"/>
  <c r="AG60" i="35"/>
  <c r="V60" i="35"/>
  <c r="AG59" i="35"/>
  <c r="V59" i="35"/>
  <c r="AG58" i="35"/>
  <c r="V58" i="35"/>
  <c r="AG57" i="35"/>
  <c r="V57" i="35"/>
  <c r="AG56" i="35"/>
  <c r="V56" i="35"/>
  <c r="AG55" i="35"/>
  <c r="V55" i="35"/>
  <c r="AG54" i="35"/>
  <c r="V54" i="35"/>
  <c r="AG53" i="35"/>
  <c r="V53" i="35"/>
  <c r="AG52" i="35"/>
  <c r="V52" i="35"/>
  <c r="AG51" i="35"/>
  <c r="V51" i="35"/>
  <c r="AG50" i="35"/>
  <c r="V50" i="35"/>
  <c r="AG49" i="35"/>
  <c r="V49" i="35"/>
  <c r="AG48" i="35"/>
  <c r="V48" i="35"/>
  <c r="AG47" i="35"/>
  <c r="V47" i="35"/>
  <c r="AG46" i="35"/>
  <c r="V46" i="35"/>
  <c r="AG45" i="35"/>
  <c r="V45" i="35"/>
  <c r="AG44" i="35"/>
  <c r="V44" i="35"/>
  <c r="AG43" i="35"/>
  <c r="V43" i="35"/>
  <c r="AG42" i="35"/>
  <c r="V42" i="35"/>
  <c r="AG41" i="35"/>
  <c r="V41" i="35"/>
  <c r="AG40" i="35"/>
  <c r="V40" i="35"/>
  <c r="AG39" i="35"/>
  <c r="V39" i="35"/>
  <c r="AG38" i="35"/>
  <c r="V38" i="35"/>
  <c r="AG37" i="35"/>
  <c r="V37" i="35"/>
  <c r="AG36" i="35"/>
  <c r="V36" i="35"/>
  <c r="AG35" i="35"/>
  <c r="V35" i="35"/>
  <c r="AG34" i="35"/>
  <c r="V34" i="35"/>
  <c r="AG33" i="35"/>
  <c r="V33" i="35"/>
  <c r="AG32" i="35"/>
  <c r="V32" i="35"/>
  <c r="AG31" i="35"/>
  <c r="V31" i="35"/>
  <c r="AI30" i="35"/>
  <c r="AG30" i="35"/>
  <c r="V30" i="35"/>
  <c r="AG29" i="35"/>
  <c r="V29" i="35"/>
  <c r="AG28" i="35"/>
  <c r="V28" i="35"/>
  <c r="AG27" i="35"/>
  <c r="V27" i="35"/>
  <c r="AI26" i="35"/>
  <c r="AG26" i="35"/>
  <c r="V26" i="35"/>
  <c r="AG25" i="35"/>
  <c r="V25" i="35"/>
  <c r="AG24" i="35"/>
  <c r="V24" i="35"/>
  <c r="AG23" i="35"/>
  <c r="V23" i="35"/>
  <c r="AG22" i="35"/>
  <c r="V22" i="35"/>
  <c r="AG21" i="35"/>
  <c r="V21" i="35"/>
  <c r="AG20" i="35"/>
  <c r="V20" i="35"/>
  <c r="AG19" i="35"/>
  <c r="V19" i="35"/>
  <c r="AG18" i="35"/>
  <c r="V18" i="35"/>
  <c r="AI17" i="35"/>
  <c r="AG17" i="35"/>
  <c r="V17" i="35"/>
  <c r="AG16" i="35"/>
  <c r="V16" i="35"/>
  <c r="AG15" i="35"/>
  <c r="V15" i="35"/>
  <c r="AG14" i="35"/>
  <c r="V14" i="35"/>
  <c r="AG13" i="35"/>
  <c r="V13" i="35"/>
  <c r="AG12" i="35"/>
  <c r="V12" i="35"/>
  <c r="AG11" i="35"/>
  <c r="V11" i="35"/>
  <c r="AG10" i="35"/>
  <c r="V10" i="35"/>
  <c r="AI9" i="35"/>
  <c r="AG9" i="35"/>
  <c r="V9" i="35"/>
  <c r="P7" i="35"/>
  <c r="O7" i="35"/>
  <c r="N7" i="35"/>
  <c r="M7" i="35"/>
  <c r="L7" i="35"/>
  <c r="K7" i="35"/>
  <c r="J7" i="35"/>
  <c r="I7" i="35"/>
  <c r="H7" i="35"/>
  <c r="G7" i="35"/>
  <c r="B4" i="35"/>
  <c r="B69" i="12"/>
  <c r="G65" i="12"/>
  <c r="F63" i="12"/>
  <c r="F61" i="12"/>
  <c r="F59" i="12"/>
  <c r="F55" i="12"/>
  <c r="I31" i="12"/>
  <c r="C29" i="12"/>
  <c r="C36" i="12" s="1"/>
  <c r="B18" i="12"/>
  <c r="A3" i="12"/>
  <c r="A2" i="12"/>
  <c r="G95" i="42" l="1"/>
  <c r="AF578" i="35"/>
  <c r="H95" i="42"/>
  <c r="O97" i="42"/>
  <c r="O98" i="42"/>
  <c r="AF574" i="35"/>
  <c r="AF631" i="35"/>
  <c r="AF582" i="35"/>
  <c r="F95" i="42"/>
  <c r="J95" i="42"/>
  <c r="I95" i="42"/>
  <c r="AE83" i="42"/>
  <c r="AE84" i="42"/>
  <c r="O99" i="42"/>
  <c r="O100" i="42"/>
  <c r="BI84" i="42"/>
  <c r="AT85" i="42"/>
  <c r="AF643" i="35"/>
  <c r="AF639" i="35"/>
  <c r="AF635" i="35"/>
  <c r="BG54" i="42"/>
  <c r="CL63" i="42"/>
  <c r="ET63" i="42"/>
  <c r="AF627" i="35"/>
  <c r="N62" i="42"/>
  <c r="J62" i="42"/>
  <c r="F62" i="42"/>
  <c r="M62" i="42"/>
  <c r="I62" i="42"/>
  <c r="E62" i="42"/>
  <c r="AD62" i="42" s="1"/>
  <c r="L62" i="42"/>
  <c r="H62" i="42"/>
  <c r="K62" i="42"/>
  <c r="G62" i="42"/>
  <c r="C213" i="40"/>
  <c r="AJ9" i="35"/>
  <c r="AJ17" i="35"/>
  <c r="AI35" i="35"/>
  <c r="AJ35" i="35" s="1"/>
  <c r="AI567" i="35"/>
  <c r="AI518" i="35"/>
  <c r="AI517" i="35"/>
  <c r="AI516" i="35"/>
  <c r="AI515" i="35"/>
  <c r="AI514" i="35"/>
  <c r="AI513" i="35"/>
  <c r="AI512" i="35"/>
  <c r="AI511" i="35"/>
  <c r="AI510" i="35"/>
  <c r="AI509" i="35"/>
  <c r="AI508" i="35"/>
  <c r="AI507" i="35"/>
  <c r="AI506" i="35"/>
  <c r="AI505" i="35"/>
  <c r="AI504" i="35"/>
  <c r="AI503" i="35"/>
  <c r="AI502" i="35"/>
  <c r="AI501" i="35"/>
  <c r="AI500" i="35"/>
  <c r="AI499" i="35"/>
  <c r="AI498" i="35"/>
  <c r="AI497" i="35"/>
  <c r="AI496" i="35"/>
  <c r="AI495" i="35"/>
  <c r="AI494" i="35"/>
  <c r="AI493" i="35"/>
  <c r="AI492" i="35"/>
  <c r="AI491" i="35"/>
  <c r="AI490" i="35"/>
  <c r="AI489" i="35"/>
  <c r="AI488" i="35"/>
  <c r="AI487" i="35"/>
  <c r="AI486" i="35"/>
  <c r="AI485" i="35"/>
  <c r="AI484" i="35"/>
  <c r="AI483" i="35"/>
  <c r="AI482" i="35"/>
  <c r="AI481" i="35"/>
  <c r="AI480" i="35"/>
  <c r="AI479" i="35"/>
  <c r="AI478" i="35"/>
  <c r="AI477" i="35"/>
  <c r="AI476" i="35"/>
  <c r="AI475" i="35"/>
  <c r="AI474" i="35"/>
  <c r="AI473" i="35"/>
  <c r="AI472" i="35"/>
  <c r="AI471" i="35"/>
  <c r="AI470" i="35"/>
  <c r="AI469" i="35"/>
  <c r="AI468" i="35"/>
  <c r="AI467" i="35"/>
  <c r="AI466" i="35"/>
  <c r="AI465" i="35"/>
  <c r="AI464" i="35"/>
  <c r="AI463" i="35"/>
  <c r="AI462" i="35"/>
  <c r="AI461" i="35"/>
  <c r="AI460" i="35"/>
  <c r="AI459" i="35"/>
  <c r="AI458" i="35"/>
  <c r="AI457" i="35"/>
  <c r="AI456" i="35"/>
  <c r="AI455" i="35"/>
  <c r="AI454" i="35"/>
  <c r="AI453" i="35"/>
  <c r="AI452" i="35"/>
  <c r="AI451" i="35"/>
  <c r="AI450" i="35"/>
  <c r="AI449" i="35"/>
  <c r="AI448" i="35"/>
  <c r="AI447" i="35"/>
  <c r="AI446" i="35"/>
  <c r="AI445" i="35"/>
  <c r="AI444" i="35"/>
  <c r="AI443" i="35"/>
  <c r="AI442" i="35"/>
  <c r="AI441" i="35"/>
  <c r="AI440" i="35"/>
  <c r="AI439" i="35"/>
  <c r="AI438" i="35"/>
  <c r="AI437" i="35"/>
  <c r="AI436" i="35"/>
  <c r="AI435" i="35"/>
  <c r="AI434" i="35"/>
  <c r="AI433" i="35"/>
  <c r="AI432" i="35"/>
  <c r="AI431" i="35"/>
  <c r="AI430" i="35"/>
  <c r="AI429" i="35"/>
  <c r="AI428" i="35"/>
  <c r="AI427" i="35"/>
  <c r="AI426" i="35"/>
  <c r="AI425" i="35"/>
  <c r="AI424" i="35"/>
  <c r="AI423" i="35"/>
  <c r="AI422" i="35"/>
  <c r="AI421" i="35"/>
  <c r="AI420" i="35"/>
  <c r="AI419" i="35"/>
  <c r="AI418" i="35"/>
  <c r="AI417" i="35"/>
  <c r="AI416" i="35"/>
  <c r="AI415" i="35"/>
  <c r="AI414" i="35"/>
  <c r="AI413" i="35"/>
  <c r="AI412" i="35"/>
  <c r="AI411" i="35"/>
  <c r="AI410" i="35"/>
  <c r="AI409" i="35"/>
  <c r="AI408" i="35"/>
  <c r="AI407" i="35"/>
  <c r="AI406" i="35"/>
  <c r="AI405" i="35"/>
  <c r="AI404" i="35"/>
  <c r="AI403" i="35"/>
  <c r="AI402" i="35"/>
  <c r="AI401" i="35"/>
  <c r="AI400" i="35"/>
  <c r="AI399" i="35"/>
  <c r="AI398" i="35"/>
  <c r="AI397" i="35"/>
  <c r="AI396" i="35"/>
  <c r="AI395" i="35"/>
  <c r="AI394" i="35"/>
  <c r="AI393" i="35"/>
  <c r="AI392" i="35"/>
  <c r="AI391" i="35"/>
  <c r="AI390" i="35"/>
  <c r="AI389" i="35"/>
  <c r="AI388" i="35"/>
  <c r="AI387" i="35"/>
  <c r="AI386" i="35"/>
  <c r="AI385" i="35"/>
  <c r="AI384" i="35"/>
  <c r="AI383" i="35"/>
  <c r="AI382" i="35"/>
  <c r="AI381" i="35"/>
  <c r="AI380" i="35"/>
  <c r="AI379" i="35"/>
  <c r="AI378" i="35"/>
  <c r="AI377" i="35"/>
  <c r="AI376" i="35"/>
  <c r="AI375" i="35"/>
  <c r="AI374" i="35"/>
  <c r="AI373" i="35"/>
  <c r="AI372" i="35"/>
  <c r="AI371" i="35"/>
  <c r="AI370" i="35"/>
  <c r="AI369" i="35"/>
  <c r="AI519" i="35"/>
  <c r="AI34" i="35"/>
  <c r="AJ34" i="35" s="1"/>
  <c r="AJ30" i="35"/>
  <c r="AJ26" i="35"/>
  <c r="AW51" i="42"/>
  <c r="BG51" i="42" s="1"/>
  <c r="AW58" i="42"/>
  <c r="BG58" i="42" s="1"/>
  <c r="AR54" i="42"/>
  <c r="BL46" i="42"/>
  <c r="DP63" i="42"/>
  <c r="BG44" i="42"/>
  <c r="AW50" i="42"/>
  <c r="BG50" i="42" s="1"/>
  <c r="AW62" i="42"/>
  <c r="BL62" i="42" s="1"/>
  <c r="CA62" i="42" s="1"/>
  <c r="AS63" i="42"/>
  <c r="BH63" i="42"/>
  <c r="BG60" i="42"/>
  <c r="BL60" i="42"/>
  <c r="BV60" i="42" s="1"/>
  <c r="BL52" i="42"/>
  <c r="CA52" i="42" s="1"/>
  <c r="BG52" i="42"/>
  <c r="BW63" i="42"/>
  <c r="AR60" i="42"/>
  <c r="AC63" i="42"/>
  <c r="AR48" i="42"/>
  <c r="FI63" i="42"/>
  <c r="AR52" i="42"/>
  <c r="BG56" i="42"/>
  <c r="BG32" i="42"/>
  <c r="DW29" i="42"/>
  <c r="DH35" i="42"/>
  <c r="DH37" i="42" s="1"/>
  <c r="CA33" i="42"/>
  <c r="BV33" i="42"/>
  <c r="CA34" i="42"/>
  <c r="BV34" i="42"/>
  <c r="AR35" i="42"/>
  <c r="AH37" i="42"/>
  <c r="AR37" i="42" s="1"/>
  <c r="BM35" i="42"/>
  <c r="BM37" i="42" s="1"/>
  <c r="CB29" i="42"/>
  <c r="BG21" i="42"/>
  <c r="BL21" i="42"/>
  <c r="CA29" i="42"/>
  <c r="BL35" i="42"/>
  <c r="BV29" i="42"/>
  <c r="CA30" i="42"/>
  <c r="BV30" i="42"/>
  <c r="CA31" i="42"/>
  <c r="BV31" i="42"/>
  <c r="CA14" i="42"/>
  <c r="BV14" i="42"/>
  <c r="BL15" i="42"/>
  <c r="BG15" i="42"/>
  <c r="AI76" i="42"/>
  <c r="AS37" i="42"/>
  <c r="CE76" i="42"/>
  <c r="CT76" i="42" s="1"/>
  <c r="CL37" i="42"/>
  <c r="CA32" i="42"/>
  <c r="BV32" i="42"/>
  <c r="S76" i="42"/>
  <c r="S95" i="42" s="1"/>
  <c r="AC37" i="42"/>
  <c r="EQ76" i="42"/>
  <c r="EQ95" i="42" s="1"/>
  <c r="ET37" i="42"/>
  <c r="DX29" i="42"/>
  <c r="BO37" i="42"/>
  <c r="BG43" i="42"/>
  <c r="BL43" i="42"/>
  <c r="AW45" i="42"/>
  <c r="AR45" i="42"/>
  <c r="BV56" i="42"/>
  <c r="CA56" i="42"/>
  <c r="CK89" i="42"/>
  <c r="CP89" i="42"/>
  <c r="AW13" i="42"/>
  <c r="Z22" i="42"/>
  <c r="AR21" i="42"/>
  <c r="CC29" i="42"/>
  <c r="DY29" i="42"/>
  <c r="AW35" i="42"/>
  <c r="AW36" i="42"/>
  <c r="DJ63" i="42"/>
  <c r="CA48" i="42"/>
  <c r="BV48" i="42"/>
  <c r="BG48" i="42"/>
  <c r="AW49" i="42"/>
  <c r="AR49" i="42"/>
  <c r="AC35" i="42"/>
  <c r="BG14" i="42"/>
  <c r="FE29" i="42"/>
  <c r="FE35" i="42" s="1"/>
  <c r="FE37" i="42" s="1"/>
  <c r="BH37" i="42"/>
  <c r="DP37" i="42"/>
  <c r="EA37" i="42"/>
  <c r="CC63" i="42"/>
  <c r="CR43" i="42"/>
  <c r="CT63" i="42"/>
  <c r="DI43" i="42"/>
  <c r="CA44" i="42"/>
  <c r="BV44" i="42"/>
  <c r="BV46" i="42"/>
  <c r="CA46" i="42"/>
  <c r="BV52" i="42"/>
  <c r="CS35" i="42"/>
  <c r="CS37" i="42" s="1"/>
  <c r="DY63" i="42"/>
  <c r="EN43" i="42"/>
  <c r="W22" i="42"/>
  <c r="ER22" i="42"/>
  <c r="EO29" i="42"/>
  <c r="DH63" i="42"/>
  <c r="DW43" i="42"/>
  <c r="CD63" i="42"/>
  <c r="CS63" i="42"/>
  <c r="DZ63" i="42"/>
  <c r="FE63" i="42"/>
  <c r="BL47" i="42"/>
  <c r="BL54" i="42"/>
  <c r="AW55" i="42"/>
  <c r="AR55" i="42"/>
  <c r="AW59" i="42"/>
  <c r="AR59" i="42"/>
  <c r="AT74" i="42"/>
  <c r="AH63" i="42"/>
  <c r="AR63" i="42" s="1"/>
  <c r="AX63" i="42"/>
  <c r="BM43" i="42"/>
  <c r="EO43" i="42"/>
  <c r="FF63" i="42"/>
  <c r="BV62" i="42"/>
  <c r="EE63" i="42"/>
  <c r="BG69" i="42"/>
  <c r="BI69" i="42" s="1"/>
  <c r="BL69" i="42"/>
  <c r="AR43" i="42"/>
  <c r="BN63" i="42"/>
  <c r="EP63" i="42"/>
  <c r="AR53" i="42"/>
  <c r="AW53" i="42"/>
  <c r="AR57" i="42"/>
  <c r="AW57" i="42"/>
  <c r="AT72" i="42"/>
  <c r="AW61" i="42"/>
  <c r="AT71" i="42"/>
  <c r="AE72" i="42"/>
  <c r="BG73" i="42"/>
  <c r="BI73" i="42" s="1"/>
  <c r="BL73" i="42"/>
  <c r="AE74" i="42"/>
  <c r="BG75" i="42"/>
  <c r="BI75" i="42" s="1"/>
  <c r="BL75" i="42"/>
  <c r="BG70" i="42"/>
  <c r="BI70" i="42" s="1"/>
  <c r="BL70" i="42"/>
  <c r="AT73" i="42"/>
  <c r="AT75" i="42"/>
  <c r="BG72" i="42"/>
  <c r="BI72" i="42" s="1"/>
  <c r="BL72" i="42"/>
  <c r="AE73" i="42"/>
  <c r="BG74" i="42"/>
  <c r="BI74" i="42" s="1"/>
  <c r="BL74" i="42"/>
  <c r="AE75" i="42"/>
  <c r="BL71" i="42"/>
  <c r="DE92" i="42"/>
  <c r="CZ92" i="42"/>
  <c r="BR86" i="42"/>
  <c r="EE82" i="42"/>
  <c r="AW90" i="42"/>
  <c r="AR90" i="42"/>
  <c r="O93" i="42"/>
  <c r="P89" i="42" s="1"/>
  <c r="N69" i="45"/>
  <c r="J69" i="45"/>
  <c r="F69" i="45"/>
  <c r="G46" i="45"/>
  <c r="N73" i="45"/>
  <c r="J73" i="45"/>
  <c r="F73" i="45"/>
  <c r="G50" i="45"/>
  <c r="AW85" i="42"/>
  <c r="BG85" i="42" s="1"/>
  <c r="BI85" i="42" s="1"/>
  <c r="P90" i="42"/>
  <c r="L69" i="45"/>
  <c r="L73" i="45"/>
  <c r="T86" i="42"/>
  <c r="T95" i="42" s="1"/>
  <c r="X86" i="42"/>
  <c r="AB86" i="42"/>
  <c r="AL86" i="42"/>
  <c r="AP86" i="42"/>
  <c r="AP95" i="42" s="1"/>
  <c r="BA22" i="42"/>
  <c r="BE22" i="42"/>
  <c r="BQ86" i="42"/>
  <c r="BU86" i="42"/>
  <c r="ET83" i="42"/>
  <c r="BL91" i="42"/>
  <c r="BG91" i="42"/>
  <c r="J68" i="45"/>
  <c r="J72" i="45"/>
  <c r="J76" i="45"/>
  <c r="H67" i="45"/>
  <c r="L67" i="45"/>
  <c r="H71" i="45"/>
  <c r="L71" i="45"/>
  <c r="H75" i="45"/>
  <c r="L75" i="45"/>
  <c r="V95" i="42"/>
  <c r="Z95" i="42"/>
  <c r="AJ95" i="42"/>
  <c r="AN95" i="42"/>
  <c r="AY95" i="42"/>
  <c r="BC95" i="42"/>
  <c r="CI95" i="42"/>
  <c r="CV95" i="42"/>
  <c r="DK95" i="42"/>
  <c r="BL84" i="42"/>
  <c r="BL85" i="42"/>
  <c r="CW95" i="42"/>
  <c r="DL95" i="42"/>
  <c r="EB95" i="42"/>
  <c r="ET86" i="42"/>
  <c r="O86" i="42"/>
  <c r="E95" i="42"/>
  <c r="E96" i="42" s="1"/>
  <c r="F96" i="42" s="1"/>
  <c r="G96" i="42" s="1"/>
  <c r="AC366" i="35"/>
  <c r="L32" i="42" s="1"/>
  <c r="Y366" i="35"/>
  <c r="H32" i="42" s="1"/>
  <c r="W366" i="35"/>
  <c r="F32" i="42" s="1"/>
  <c r="AA366" i="35"/>
  <c r="J32" i="42" s="1"/>
  <c r="AE366" i="35"/>
  <c r="N32" i="42" s="1"/>
  <c r="X366" i="35"/>
  <c r="G32" i="42" s="1"/>
  <c r="AB366" i="35"/>
  <c r="K32" i="42" s="1"/>
  <c r="AG366" i="35"/>
  <c r="V366" i="35"/>
  <c r="E32" i="42" s="1"/>
  <c r="Z366" i="35"/>
  <c r="I32" i="42" s="1"/>
  <c r="AD366" i="35"/>
  <c r="M32" i="42" s="1"/>
  <c r="AF581" i="35"/>
  <c r="AF634" i="35"/>
  <c r="AF642" i="35"/>
  <c r="AF577" i="35"/>
  <c r="AF626" i="35"/>
  <c r="AF638" i="35"/>
  <c r="AF572" i="35"/>
  <c r="AF576" i="35"/>
  <c r="AF580" i="35"/>
  <c r="AF584" i="35"/>
  <c r="AF588" i="35"/>
  <c r="AF625" i="35"/>
  <c r="AF629" i="35"/>
  <c r="AF633" i="35"/>
  <c r="AF637" i="35"/>
  <c r="AF641" i="35"/>
  <c r="AF573" i="35"/>
  <c r="AF585" i="35"/>
  <c r="AF630" i="35"/>
  <c r="AF571" i="35"/>
  <c r="AF575" i="35"/>
  <c r="AF579" i="35"/>
  <c r="AF583" i="35"/>
  <c r="AF587" i="35"/>
  <c r="AF589" i="35"/>
  <c r="AF624" i="35"/>
  <c r="AF628" i="35"/>
  <c r="AF632" i="35"/>
  <c r="AF636" i="35"/>
  <c r="AF640" i="35"/>
  <c r="AF522" i="35"/>
  <c r="AF526" i="35"/>
  <c r="AF530" i="35"/>
  <c r="AF214" i="35"/>
  <c r="AF218" i="35"/>
  <c r="AF222" i="35"/>
  <c r="AF226" i="35"/>
  <c r="AF317" i="35"/>
  <c r="AF321" i="35"/>
  <c r="AF325" i="35"/>
  <c r="AF329" i="35"/>
  <c r="AF368" i="35"/>
  <c r="AF521" i="35"/>
  <c r="AF525" i="35"/>
  <c r="AF529" i="35"/>
  <c r="AF644" i="35"/>
  <c r="AB622" i="35"/>
  <c r="AF648" i="35"/>
  <c r="AF652" i="35"/>
  <c r="AF656" i="35"/>
  <c r="AF660" i="35"/>
  <c r="AF664" i="35"/>
  <c r="AF668" i="35"/>
  <c r="AF672" i="35"/>
  <c r="AF520" i="35"/>
  <c r="AF524" i="35"/>
  <c r="AF528" i="35"/>
  <c r="AF532" i="35"/>
  <c r="AF534" i="35"/>
  <c r="AF536" i="35"/>
  <c r="AF538" i="35"/>
  <c r="AF540" i="35"/>
  <c r="AF542" i="35"/>
  <c r="AF544" i="35"/>
  <c r="AF546" i="35"/>
  <c r="AF548" i="35"/>
  <c r="AF550" i="35"/>
  <c r="AF552" i="35"/>
  <c r="AF554" i="35"/>
  <c r="AF556" i="35"/>
  <c r="AF558" i="35"/>
  <c r="AF560" i="35"/>
  <c r="AF562" i="35"/>
  <c r="AF564" i="35"/>
  <c r="AF566" i="35"/>
  <c r="AF523" i="35"/>
  <c r="AF527" i="35"/>
  <c r="AF531" i="35"/>
  <c r="AF213" i="35"/>
  <c r="AF217" i="35"/>
  <c r="AF221" i="35"/>
  <c r="AF225" i="35"/>
  <c r="AF316" i="35"/>
  <c r="AF320" i="35"/>
  <c r="AF324" i="35"/>
  <c r="AF328" i="35"/>
  <c r="Z210" i="35"/>
  <c r="I30" i="42" s="1"/>
  <c r="V313" i="35"/>
  <c r="E31" i="42" s="1"/>
  <c r="AD31" i="42" s="1"/>
  <c r="AF212" i="35"/>
  <c r="AF216" i="35"/>
  <c r="AF220" i="35"/>
  <c r="AF224" i="35"/>
  <c r="AF315" i="35"/>
  <c r="AF319" i="35"/>
  <c r="AF323" i="35"/>
  <c r="AF327" i="35"/>
  <c r="I22" i="42"/>
  <c r="AF215" i="35"/>
  <c r="AF219" i="35"/>
  <c r="AF223" i="35"/>
  <c r="X210" i="35"/>
  <c r="G30" i="42" s="1"/>
  <c r="AB210" i="35"/>
  <c r="K30" i="42" s="1"/>
  <c r="V210" i="35"/>
  <c r="E30" i="42" s="1"/>
  <c r="AD30" i="42" s="1"/>
  <c r="AD210" i="35"/>
  <c r="M30" i="42" s="1"/>
  <c r="AF318" i="35"/>
  <c r="AF322" i="35"/>
  <c r="AF326" i="35"/>
  <c r="AD313" i="35"/>
  <c r="M31" i="42" s="1"/>
  <c r="AE313" i="35"/>
  <c r="N31" i="42" s="1"/>
  <c r="AG7" i="35"/>
  <c r="AF537" i="35"/>
  <c r="AF541" i="35"/>
  <c r="AF545" i="35"/>
  <c r="AF549" i="35"/>
  <c r="AF553" i="35"/>
  <c r="AF557" i="35"/>
  <c r="AF561" i="35"/>
  <c r="AF565" i="35"/>
  <c r="H14" i="42"/>
  <c r="W313" i="35"/>
  <c r="F31" i="42" s="1"/>
  <c r="AA313" i="35"/>
  <c r="J31" i="42" s="1"/>
  <c r="Z313" i="35"/>
  <c r="I31" i="42" s="1"/>
  <c r="AF535" i="35"/>
  <c r="AF539" i="35"/>
  <c r="AF543" i="35"/>
  <c r="AF547" i="35"/>
  <c r="AF551" i="35"/>
  <c r="AF555" i="35"/>
  <c r="AF559" i="35"/>
  <c r="AF563" i="35"/>
  <c r="AG313" i="35"/>
  <c r="Y313" i="35"/>
  <c r="H31" i="42" s="1"/>
  <c r="AC313" i="35"/>
  <c r="L31" i="42" s="1"/>
  <c r="Y210" i="35"/>
  <c r="H30" i="42" s="1"/>
  <c r="AC210" i="35"/>
  <c r="L30" i="42" s="1"/>
  <c r="AG210" i="35"/>
  <c r="CU22" i="42"/>
  <c r="AQ22" i="42"/>
  <c r="AI11" i="35"/>
  <c r="AI19" i="35"/>
  <c r="AI25" i="35"/>
  <c r="AI29" i="35"/>
  <c r="AI33" i="35"/>
  <c r="K34" i="42"/>
  <c r="L14" i="42"/>
  <c r="O19" i="42"/>
  <c r="CY19" i="42"/>
  <c r="CY22" i="42" s="1"/>
  <c r="DN19" i="42"/>
  <c r="DN22" i="42" s="1"/>
  <c r="EQ19" i="42"/>
  <c r="U20" i="42"/>
  <c r="AC20" i="42" s="1"/>
  <c r="CC20" i="42"/>
  <c r="EQ20" i="42"/>
  <c r="AL95" i="42"/>
  <c r="BB86" i="42"/>
  <c r="BB95" i="42" s="1"/>
  <c r="BF86" i="42"/>
  <c r="BF95" i="42" s="1"/>
  <c r="CH86" i="42"/>
  <c r="CH95" i="42" s="1"/>
  <c r="DP86" i="42"/>
  <c r="CL83" i="42"/>
  <c r="DP83" i="42"/>
  <c r="AI22" i="42"/>
  <c r="BB22" i="42"/>
  <c r="AI13" i="35"/>
  <c r="AI21" i="35"/>
  <c r="AI24" i="35"/>
  <c r="AI28" i="35"/>
  <c r="AI32" i="35"/>
  <c r="M14" i="42"/>
  <c r="T19" i="42"/>
  <c r="T22" i="42" s="1"/>
  <c r="X19" i="42"/>
  <c r="X22" i="42" s="1"/>
  <c r="AB19" i="42"/>
  <c r="AB22" i="42" s="1"/>
  <c r="AK22" i="42"/>
  <c r="AO22" i="42"/>
  <c r="AZ22" i="42"/>
  <c r="BD22" i="42"/>
  <c r="BP22" i="42"/>
  <c r="CH22" i="42"/>
  <c r="EA22" i="42"/>
  <c r="O20" i="42"/>
  <c r="BQ95" i="42"/>
  <c r="BU95" i="42"/>
  <c r="DN95" i="42"/>
  <c r="BH86" i="42"/>
  <c r="CL86" i="42"/>
  <c r="FF82" i="42"/>
  <c r="FF19" i="42" s="1"/>
  <c r="FF83" i="42"/>
  <c r="AM22" i="42"/>
  <c r="BR22" i="42"/>
  <c r="AZ95" i="42"/>
  <c r="C35" i="12"/>
  <c r="AI15" i="35"/>
  <c r="AI23" i="35"/>
  <c r="AI27" i="35"/>
  <c r="AI31" i="35"/>
  <c r="K15" i="42"/>
  <c r="U22" i="42"/>
  <c r="Y22" i="42"/>
  <c r="AL19" i="42"/>
  <c r="AL22" i="42" s="1"/>
  <c r="AP19" i="42"/>
  <c r="AP22" i="42" s="1"/>
  <c r="BQ19" i="42"/>
  <c r="BQ22" i="42" s="1"/>
  <c r="BU19" i="42"/>
  <c r="BU22" i="42" s="1"/>
  <c r="DL22" i="42"/>
  <c r="CF95" i="42"/>
  <c r="CT83" i="42"/>
  <c r="EI6" i="42"/>
  <c r="DE6" i="42"/>
  <c r="CA6" i="42"/>
  <c r="AW6" i="42"/>
  <c r="S6" i="42"/>
  <c r="EX6" i="42"/>
  <c r="DT6" i="42"/>
  <c r="CP6" i="42"/>
  <c r="BL6" i="42"/>
  <c r="AH6" i="42"/>
  <c r="E6" i="42"/>
  <c r="G4" i="35"/>
  <c r="D35" i="12"/>
  <c r="V4" i="35"/>
  <c r="C37" i="12"/>
  <c r="B43" i="42"/>
  <c r="AI641" i="35"/>
  <c r="AI637" i="35"/>
  <c r="AI633" i="35"/>
  <c r="AI629" i="35"/>
  <c r="AI625" i="35"/>
  <c r="AI586" i="35"/>
  <c r="AI582" i="35"/>
  <c r="AI578" i="35"/>
  <c r="AI574" i="35"/>
  <c r="AI566" i="35"/>
  <c r="AI565" i="35"/>
  <c r="AI564" i="35"/>
  <c r="AI563" i="35"/>
  <c r="AI562" i="35"/>
  <c r="AI561" i="35"/>
  <c r="AI560" i="35"/>
  <c r="AI559" i="35"/>
  <c r="AI558" i="35"/>
  <c r="AI557" i="35"/>
  <c r="AI556" i="35"/>
  <c r="AI555" i="35"/>
  <c r="AI554" i="35"/>
  <c r="AI553" i="35"/>
  <c r="AI552" i="35"/>
  <c r="AI551" i="35"/>
  <c r="AI550" i="35"/>
  <c r="AI549" i="35"/>
  <c r="AI548" i="35"/>
  <c r="AI547" i="35"/>
  <c r="AI546" i="35"/>
  <c r="AI545" i="35"/>
  <c r="AI544" i="35"/>
  <c r="AI543" i="35"/>
  <c r="AI640" i="35"/>
  <c r="AI636" i="35"/>
  <c r="AI632" i="35"/>
  <c r="AI628" i="35"/>
  <c r="AI624" i="35"/>
  <c r="AI620" i="35"/>
  <c r="AI619" i="35"/>
  <c r="AI618" i="35"/>
  <c r="AI617" i="35"/>
  <c r="AI616" i="35"/>
  <c r="AI615" i="35"/>
  <c r="AI614" i="35"/>
  <c r="AI613" i="35"/>
  <c r="AI612" i="35"/>
  <c r="AI611" i="35"/>
  <c r="AI610" i="35"/>
  <c r="AI609" i="35"/>
  <c r="AI608" i="35"/>
  <c r="AI607" i="35"/>
  <c r="AI606" i="35"/>
  <c r="AI605" i="35"/>
  <c r="AI604" i="35"/>
  <c r="AI603" i="35"/>
  <c r="AI602" i="35"/>
  <c r="AI601" i="35"/>
  <c r="AI600" i="35"/>
  <c r="AI599" i="35"/>
  <c r="AI598" i="35"/>
  <c r="AI597" i="35"/>
  <c r="AI596" i="35"/>
  <c r="AI595" i="35"/>
  <c r="AI594" i="35"/>
  <c r="AI593" i="35"/>
  <c r="AI592" i="35"/>
  <c r="AI591" i="35"/>
  <c r="AI590" i="35"/>
  <c r="AI589" i="35"/>
  <c r="AI585" i="35"/>
  <c r="AI581" i="35"/>
  <c r="AI577" i="35"/>
  <c r="AI673" i="35"/>
  <c r="AI672" i="35"/>
  <c r="AI671" i="35"/>
  <c r="AI670" i="35"/>
  <c r="AI669" i="35"/>
  <c r="AI668" i="35"/>
  <c r="AI667" i="35"/>
  <c r="AI666" i="35"/>
  <c r="AI665" i="35"/>
  <c r="AI664" i="35"/>
  <c r="AI663" i="35"/>
  <c r="AI662" i="35"/>
  <c r="AI661" i="35"/>
  <c r="AI660" i="35"/>
  <c r="AI659" i="35"/>
  <c r="AI658" i="35"/>
  <c r="AI657" i="35"/>
  <c r="AI656" i="35"/>
  <c r="AI655" i="35"/>
  <c r="AI654" i="35"/>
  <c r="AI653" i="35"/>
  <c r="AI652" i="35"/>
  <c r="AI651" i="35"/>
  <c r="AI650" i="35"/>
  <c r="AI649" i="35"/>
  <c r="AI648" i="35"/>
  <c r="AI647" i="35"/>
  <c r="AI646" i="35"/>
  <c r="AI645" i="35"/>
  <c r="AI644" i="35"/>
  <c r="AI643" i="35"/>
  <c r="AI639" i="35"/>
  <c r="AI635" i="35"/>
  <c r="AI631" i="35"/>
  <c r="AI627" i="35"/>
  <c r="AI642" i="35"/>
  <c r="AI626" i="35"/>
  <c r="AI584" i="35"/>
  <c r="AI576" i="35"/>
  <c r="AI571" i="35"/>
  <c r="AI528" i="35"/>
  <c r="AI524" i="35"/>
  <c r="AI520" i="35"/>
  <c r="AI327" i="35"/>
  <c r="AI323" i="35"/>
  <c r="AI319" i="35"/>
  <c r="AI315" i="35"/>
  <c r="AI311" i="35"/>
  <c r="AI310" i="35"/>
  <c r="AI309" i="35"/>
  <c r="AI308" i="35"/>
  <c r="AI307" i="35"/>
  <c r="AI306" i="35"/>
  <c r="AI305" i="35"/>
  <c r="AI304" i="35"/>
  <c r="AI303" i="35"/>
  <c r="AI302" i="35"/>
  <c r="AI301" i="35"/>
  <c r="AI300" i="35"/>
  <c r="AI299" i="35"/>
  <c r="AI298" i="35"/>
  <c r="AI297" i="35"/>
  <c r="AI296" i="35"/>
  <c r="AI295" i="35"/>
  <c r="AI294" i="35"/>
  <c r="AI293" i="35"/>
  <c r="AI292" i="35"/>
  <c r="AI291" i="35"/>
  <c r="AI290" i="35"/>
  <c r="AI289" i="35"/>
  <c r="AI288" i="35"/>
  <c r="AI287" i="35"/>
  <c r="AI286" i="35"/>
  <c r="AI285" i="35"/>
  <c r="AI284" i="35"/>
  <c r="AI283" i="35"/>
  <c r="AI282" i="35"/>
  <c r="AI281" i="35"/>
  <c r="AI280" i="35"/>
  <c r="AI279" i="35"/>
  <c r="AI278" i="35"/>
  <c r="AI277" i="35"/>
  <c r="AI276" i="35"/>
  <c r="AI275" i="35"/>
  <c r="AI274" i="35"/>
  <c r="AI273" i="35"/>
  <c r="AI272" i="35"/>
  <c r="AI271" i="35"/>
  <c r="AI270" i="35"/>
  <c r="AI269" i="35"/>
  <c r="AI268" i="35"/>
  <c r="AI267" i="35"/>
  <c r="AI266" i="35"/>
  <c r="AI265" i="35"/>
  <c r="AI264" i="35"/>
  <c r="AI263" i="35"/>
  <c r="AI262" i="35"/>
  <c r="AI261" i="35"/>
  <c r="AI260" i="35"/>
  <c r="AI259" i="35"/>
  <c r="AI258" i="35"/>
  <c r="AI257" i="35"/>
  <c r="AI256" i="35"/>
  <c r="AI255" i="35"/>
  <c r="AI254" i="35"/>
  <c r="AI253" i="35"/>
  <c r="AI252" i="35"/>
  <c r="AI251" i="35"/>
  <c r="AI250" i="35"/>
  <c r="AI249" i="35"/>
  <c r="AI248" i="35"/>
  <c r="AI247" i="35"/>
  <c r="AI246" i="35"/>
  <c r="AI245" i="35"/>
  <c r="AI244" i="35"/>
  <c r="AI243" i="35"/>
  <c r="AI242" i="35"/>
  <c r="AI241" i="35"/>
  <c r="AI240" i="35"/>
  <c r="AI239" i="35"/>
  <c r="AI238" i="35"/>
  <c r="AI237" i="35"/>
  <c r="AI236" i="35"/>
  <c r="AI235" i="35"/>
  <c r="AI234" i="35"/>
  <c r="AI233" i="35"/>
  <c r="AI232" i="35"/>
  <c r="AI231" i="35"/>
  <c r="AI230" i="35"/>
  <c r="AI229" i="35"/>
  <c r="AI228" i="35"/>
  <c r="AI227" i="35"/>
  <c r="AI226" i="35"/>
  <c r="AI222" i="35"/>
  <c r="AI218" i="35"/>
  <c r="AI214" i="35"/>
  <c r="AI208" i="35"/>
  <c r="AI207" i="35"/>
  <c r="AI206" i="35"/>
  <c r="AI205" i="35"/>
  <c r="AI204" i="35"/>
  <c r="AI203" i="35"/>
  <c r="AI202" i="35"/>
  <c r="AI201" i="35"/>
  <c r="AI200" i="35"/>
  <c r="AI199" i="35"/>
  <c r="AI198" i="35"/>
  <c r="AI197" i="35"/>
  <c r="AI196" i="35"/>
  <c r="AI195" i="35"/>
  <c r="AI194" i="35"/>
  <c r="AI193" i="35"/>
  <c r="AI192" i="35"/>
  <c r="AI191" i="35"/>
  <c r="AI638" i="35"/>
  <c r="AI583" i="35"/>
  <c r="AI575" i="35"/>
  <c r="AI542" i="35"/>
  <c r="AI541" i="35"/>
  <c r="AI540" i="35"/>
  <c r="AI539" i="35"/>
  <c r="AI538" i="35"/>
  <c r="AI537" i="35"/>
  <c r="AI536" i="35"/>
  <c r="AI535" i="35"/>
  <c r="AI534" i="35"/>
  <c r="AI533" i="35"/>
  <c r="AI532" i="35"/>
  <c r="AI531" i="35"/>
  <c r="AI527" i="35"/>
  <c r="AI523" i="35"/>
  <c r="AI326" i="35"/>
  <c r="AI322" i="35"/>
  <c r="AI318" i="35"/>
  <c r="AI225" i="35"/>
  <c r="AI221" i="35"/>
  <c r="AI217" i="35"/>
  <c r="AI213" i="35"/>
  <c r="AI634" i="35"/>
  <c r="AI588" i="35"/>
  <c r="AI580" i="35"/>
  <c r="AI573" i="35"/>
  <c r="AI530" i="35"/>
  <c r="AI526" i="35"/>
  <c r="AI522" i="35"/>
  <c r="AI364" i="35"/>
  <c r="AI363" i="35"/>
  <c r="AI362" i="35"/>
  <c r="AI361" i="35"/>
  <c r="AI360" i="35"/>
  <c r="AI359" i="35"/>
  <c r="AI358" i="35"/>
  <c r="AI357" i="35"/>
  <c r="AI356" i="35"/>
  <c r="AI355" i="35"/>
  <c r="AI354" i="35"/>
  <c r="AI353" i="35"/>
  <c r="AI352" i="35"/>
  <c r="AI351" i="35"/>
  <c r="AI350" i="35"/>
  <c r="AI349" i="35"/>
  <c r="AI348" i="35"/>
  <c r="AI347" i="35"/>
  <c r="AI346" i="35"/>
  <c r="AI345" i="35"/>
  <c r="AI344" i="35"/>
  <c r="AI343" i="35"/>
  <c r="AI342" i="35"/>
  <c r="AI341" i="35"/>
  <c r="AI340" i="35"/>
  <c r="AI339" i="35"/>
  <c r="AI338" i="35"/>
  <c r="AI337" i="35"/>
  <c r="AI336" i="35"/>
  <c r="AI335" i="35"/>
  <c r="AI334" i="35"/>
  <c r="AI333" i="35"/>
  <c r="AI332" i="35"/>
  <c r="AI331" i="35"/>
  <c r="AI330" i="35"/>
  <c r="AI329" i="35"/>
  <c r="AI325" i="35"/>
  <c r="AI321" i="35"/>
  <c r="AI317" i="35"/>
  <c r="AI224" i="35"/>
  <c r="AI220" i="35"/>
  <c r="AI216" i="35"/>
  <c r="AI212" i="35"/>
  <c r="AI630" i="35"/>
  <c r="AI587" i="35"/>
  <c r="AI579" i="35"/>
  <c r="AI572" i="35"/>
  <c r="AI529" i="35"/>
  <c r="AI525" i="35"/>
  <c r="AI521" i="35"/>
  <c r="AI368" i="35"/>
  <c r="AI328" i="35"/>
  <c r="AI324" i="35"/>
  <c r="AI320" i="35"/>
  <c r="AI316" i="35"/>
  <c r="AI223" i="35"/>
  <c r="AI219" i="35"/>
  <c r="AI215" i="35"/>
  <c r="AI178" i="35"/>
  <c r="AI177" i="35"/>
  <c r="AI176" i="35"/>
  <c r="AI175" i="35"/>
  <c r="AI174" i="35"/>
  <c r="AI173" i="35"/>
  <c r="AI172" i="35"/>
  <c r="AI171" i="35"/>
  <c r="AI170" i="35"/>
  <c r="AI169" i="35"/>
  <c r="AI168" i="35"/>
  <c r="AI167" i="35"/>
  <c r="AI166" i="35"/>
  <c r="AI165" i="35"/>
  <c r="AI164" i="35"/>
  <c r="AI163" i="35"/>
  <c r="AI162" i="35"/>
  <c r="AI161" i="35"/>
  <c r="AI160" i="35"/>
  <c r="AI159" i="35"/>
  <c r="AI158" i="35"/>
  <c r="AI157" i="35"/>
  <c r="AI156" i="35"/>
  <c r="AI155" i="35"/>
  <c r="AI154" i="35"/>
  <c r="AI153" i="35"/>
  <c r="AI152" i="35"/>
  <c r="AI151" i="35"/>
  <c r="AI150" i="35"/>
  <c r="AI149" i="35"/>
  <c r="AI148" i="35"/>
  <c r="AI147" i="35"/>
  <c r="AI146" i="35"/>
  <c r="AI145" i="35"/>
  <c r="AI144" i="35"/>
  <c r="AI143" i="35"/>
  <c r="AI142" i="35"/>
  <c r="AI141" i="35"/>
  <c r="AI140" i="35"/>
  <c r="AI139" i="35"/>
  <c r="AI138" i="35"/>
  <c r="AI137" i="35"/>
  <c r="AI136" i="35"/>
  <c r="AI135" i="35"/>
  <c r="AI134" i="35"/>
  <c r="AI133" i="35"/>
  <c r="AI132" i="35"/>
  <c r="AI131" i="35"/>
  <c r="AI187" i="35"/>
  <c r="AI185" i="35"/>
  <c r="AI183" i="35"/>
  <c r="AI181" i="35"/>
  <c r="AI179" i="35"/>
  <c r="AI190" i="35"/>
  <c r="AI189" i="35"/>
  <c r="AI188" i="35"/>
  <c r="AI186" i="35"/>
  <c r="AI184" i="35"/>
  <c r="AI182" i="35"/>
  <c r="AI180" i="35"/>
  <c r="AI130" i="35"/>
  <c r="AI129" i="35"/>
  <c r="AI128" i="35"/>
  <c r="AI127" i="35"/>
  <c r="AI126" i="35"/>
  <c r="AI125" i="35"/>
  <c r="AI124" i="35"/>
  <c r="AI123" i="35"/>
  <c r="AI122" i="35"/>
  <c r="AI120" i="35"/>
  <c r="AI118" i="35"/>
  <c r="AI116" i="35"/>
  <c r="AI114" i="35"/>
  <c r="AI121" i="35"/>
  <c r="AI119" i="35"/>
  <c r="AI117" i="35"/>
  <c r="AI115" i="35"/>
  <c r="AI113" i="35"/>
  <c r="AI112" i="35"/>
  <c r="AI111" i="35"/>
  <c r="AI110" i="35"/>
  <c r="AI109" i="35"/>
  <c r="AI108" i="35"/>
  <c r="AI107" i="35"/>
  <c r="AI106" i="35"/>
  <c r="AI105" i="35"/>
  <c r="AI104" i="35"/>
  <c r="AI103" i="35"/>
  <c r="AI102" i="35"/>
  <c r="AI101" i="35"/>
  <c r="AI100" i="35"/>
  <c r="AI99" i="35"/>
  <c r="AI98" i="35"/>
  <c r="AI97" i="35"/>
  <c r="AI96" i="35"/>
  <c r="AI95" i="35"/>
  <c r="AI94" i="35"/>
  <c r="AI93" i="35"/>
  <c r="AI92" i="35"/>
  <c r="AI91" i="35"/>
  <c r="AI90" i="35"/>
  <c r="AI89" i="35"/>
  <c r="AI88" i="35"/>
  <c r="AI87" i="35"/>
  <c r="AI86" i="35"/>
  <c r="AI85" i="35"/>
  <c r="AI84" i="35"/>
  <c r="AI83" i="35"/>
  <c r="AI82" i="35"/>
  <c r="AI81" i="35"/>
  <c r="AI80" i="35"/>
  <c r="AI79" i="35"/>
  <c r="AI10" i="35"/>
  <c r="AI14" i="35"/>
  <c r="AI18" i="35"/>
  <c r="AI22" i="35"/>
  <c r="AI66" i="35"/>
  <c r="AI70" i="35"/>
  <c r="AI71" i="35"/>
  <c r="AI75" i="35"/>
  <c r="AI36" i="35"/>
  <c r="AI37" i="35"/>
  <c r="AI38" i="35"/>
  <c r="AI39" i="35"/>
  <c r="AI40" i="35"/>
  <c r="AI41" i="35"/>
  <c r="AI42" i="35"/>
  <c r="AI43" i="35"/>
  <c r="AI44" i="35"/>
  <c r="AI45" i="35"/>
  <c r="AI46" i="35"/>
  <c r="AI47" i="35"/>
  <c r="AI48" i="35"/>
  <c r="AI49" i="35"/>
  <c r="AI50" i="35"/>
  <c r="AI51" i="35"/>
  <c r="AI52" i="35"/>
  <c r="AI53" i="35"/>
  <c r="AI54" i="35"/>
  <c r="AI55" i="35"/>
  <c r="AI56" i="35"/>
  <c r="AI57" i="35"/>
  <c r="AI58" i="35"/>
  <c r="AI59" i="35"/>
  <c r="AI60" i="35"/>
  <c r="AI61" i="35"/>
  <c r="AI62" i="35"/>
  <c r="AI63" i="35"/>
  <c r="AI64" i="35"/>
  <c r="AI65" i="35"/>
  <c r="AI67" i="35"/>
  <c r="AI74" i="35"/>
  <c r="AI78" i="35"/>
  <c r="AI12" i="35"/>
  <c r="AI16" i="35"/>
  <c r="AI20" i="35"/>
  <c r="AI68" i="35"/>
  <c r="AI73" i="35"/>
  <c r="AI77" i="35"/>
  <c r="AI69" i="35"/>
  <c r="AI72" i="35"/>
  <c r="AI76" i="35"/>
  <c r="F21" i="42"/>
  <c r="F22" i="42" s="1"/>
  <c r="F15" i="42"/>
  <c r="F14" i="42"/>
  <c r="J21" i="42"/>
  <c r="J22" i="42" s="1"/>
  <c r="J15" i="42"/>
  <c r="J14" i="42"/>
  <c r="N21" i="42"/>
  <c r="N22" i="42" s="1"/>
  <c r="N15" i="42"/>
  <c r="N14" i="42"/>
  <c r="AW19" i="42"/>
  <c r="AR19" i="42"/>
  <c r="AH22" i="42"/>
  <c r="DI76" i="42"/>
  <c r="G21" i="42"/>
  <c r="G22" i="42" s="1"/>
  <c r="K21" i="42"/>
  <c r="K22" i="42" s="1"/>
  <c r="E14" i="42"/>
  <c r="E17" i="42" s="1"/>
  <c r="I14" i="42"/>
  <c r="CW22" i="42"/>
  <c r="M21" i="42"/>
  <c r="M22" i="42" s="1"/>
  <c r="C44" i="40"/>
  <c r="B43" i="47"/>
  <c r="C221" i="40"/>
  <c r="C172" i="40"/>
  <c r="C148" i="40"/>
  <c r="C197" i="40"/>
  <c r="C52" i="40"/>
  <c r="B51" i="47"/>
  <c r="C229" i="40"/>
  <c r="C205" i="40"/>
  <c r="C180" i="40"/>
  <c r="C156" i="40"/>
  <c r="CG86" i="42"/>
  <c r="CG19" i="42"/>
  <c r="CG22" i="42" s="1"/>
  <c r="H21" i="42"/>
  <c r="H22" i="42" s="1"/>
  <c r="L21" i="42"/>
  <c r="L22" i="42" s="1"/>
  <c r="I15" i="42"/>
  <c r="S22" i="42"/>
  <c r="AR20" i="42"/>
  <c r="DG83" i="42"/>
  <c r="CR20" i="42"/>
  <c r="G14" i="42"/>
  <c r="K14" i="42"/>
  <c r="E21" i="42"/>
  <c r="E22" i="42" s="1"/>
  <c r="C48" i="40"/>
  <c r="B47" i="47"/>
  <c r="C225" i="40"/>
  <c r="C152" i="40"/>
  <c r="C201" i="40"/>
  <c r="C176" i="40"/>
  <c r="C56" i="40"/>
  <c r="B55" i="47"/>
  <c r="C233" i="40"/>
  <c r="C209" i="40"/>
  <c r="C184" i="40"/>
  <c r="C160" i="40"/>
  <c r="CD83" i="42"/>
  <c r="BW83" i="42"/>
  <c r="BO20" i="42"/>
  <c r="BO22" i="42" s="1"/>
  <c r="C200" i="40"/>
  <c r="C175" i="40"/>
  <c r="C151" i="40"/>
  <c r="C47" i="40"/>
  <c r="C224" i="40"/>
  <c r="B46" i="47"/>
  <c r="C204" i="40"/>
  <c r="C179" i="40"/>
  <c r="C155" i="40"/>
  <c r="C51" i="40"/>
  <c r="B50" i="47"/>
  <c r="C228" i="40"/>
  <c r="C208" i="40"/>
  <c r="C183" i="40"/>
  <c r="C159" i="40"/>
  <c r="C55" i="40"/>
  <c r="B54" i="47"/>
  <c r="C232" i="40"/>
  <c r="CE95" i="42"/>
  <c r="CL76" i="42"/>
  <c r="U86" i="42"/>
  <c r="U95" i="42" s="1"/>
  <c r="Y86" i="42"/>
  <c r="AC82" i="42"/>
  <c r="AE82" i="42" s="1"/>
  <c r="BO86" i="42"/>
  <c r="BW86" i="42" s="1"/>
  <c r="CD82" i="42"/>
  <c r="BS86" i="42"/>
  <c r="BS95" i="42" s="1"/>
  <c r="AS83" i="42"/>
  <c r="AX83" i="42"/>
  <c r="B45" i="47"/>
  <c r="C223" i="40"/>
  <c r="C199" i="40"/>
  <c r="C174" i="40"/>
  <c r="C150" i="40"/>
  <c r="C46" i="40"/>
  <c r="B49" i="47"/>
  <c r="C227" i="40"/>
  <c r="C203" i="40"/>
  <c r="C178" i="40"/>
  <c r="C154" i="40"/>
  <c r="C50" i="40"/>
  <c r="B53" i="47"/>
  <c r="C231" i="40"/>
  <c r="C207" i="40"/>
  <c r="C182" i="40"/>
  <c r="C158" i="40"/>
  <c r="C54" i="40"/>
  <c r="AI86" i="42"/>
  <c r="AS86" i="42" s="1"/>
  <c r="AS82" i="42"/>
  <c r="AX82" i="42"/>
  <c r="AM86" i="42"/>
  <c r="AM95" i="42" s="1"/>
  <c r="AQ86" i="42"/>
  <c r="AQ95" i="42" s="1"/>
  <c r="BA86" i="42"/>
  <c r="BA95" i="42" s="1"/>
  <c r="BE86" i="42"/>
  <c r="BE95" i="42" s="1"/>
  <c r="CU86" i="42"/>
  <c r="DA86" i="42" s="1"/>
  <c r="DA82" i="42"/>
  <c r="DJ82" i="42"/>
  <c r="AR83" i="42"/>
  <c r="AT83" i="42" s="1"/>
  <c r="AW83" i="42"/>
  <c r="DJ83" i="42"/>
  <c r="DA83" i="42"/>
  <c r="B44" i="47"/>
  <c r="C222" i="40"/>
  <c r="C198" i="40"/>
  <c r="C173" i="40"/>
  <c r="C149" i="40"/>
  <c r="C45" i="40"/>
  <c r="B48" i="47"/>
  <c r="C226" i="40"/>
  <c r="C202" i="40"/>
  <c r="C177" i="40"/>
  <c r="C153" i="40"/>
  <c r="C49" i="40"/>
  <c r="B52" i="47"/>
  <c r="C230" i="40"/>
  <c r="C206" i="40"/>
  <c r="C181" i="40"/>
  <c r="C157" i="40"/>
  <c r="C53" i="40"/>
  <c r="C60" i="40"/>
  <c r="B59" i="47"/>
  <c r="C237" i="40"/>
  <c r="C188" i="40"/>
  <c r="C164" i="40"/>
  <c r="X95" i="42"/>
  <c r="AB95" i="42"/>
  <c r="ET76" i="42"/>
  <c r="EA86" i="42"/>
  <c r="EE86" i="42" s="1"/>
  <c r="EP82" i="42"/>
  <c r="FG86" i="42"/>
  <c r="FI86" i="42" s="1"/>
  <c r="FI82" i="42"/>
  <c r="C212" i="40"/>
  <c r="C187" i="40"/>
  <c r="C163" i="40"/>
  <c r="C59" i="40"/>
  <c r="B58" i="47"/>
  <c r="C236" i="40"/>
  <c r="S96" i="42"/>
  <c r="CY95" i="42"/>
  <c r="DJ76" i="42"/>
  <c r="ER95" i="42"/>
  <c r="AD82" i="42"/>
  <c r="CL82" i="42"/>
  <c r="ET82" i="42"/>
  <c r="AD83" i="42"/>
  <c r="DZ83" i="42"/>
  <c r="FI83" i="42"/>
  <c r="B57" i="47"/>
  <c r="C235" i="40"/>
  <c r="C211" i="40"/>
  <c r="C186" i="40"/>
  <c r="C162" i="40"/>
  <c r="C58" i="40"/>
  <c r="B61" i="47"/>
  <c r="C239" i="40"/>
  <c r="C215" i="40"/>
  <c r="C190" i="40"/>
  <c r="C166" i="40"/>
  <c r="C62" i="40"/>
  <c r="BN76" i="42"/>
  <c r="BR95" i="42"/>
  <c r="CG95" i="42"/>
  <c r="DZ76" i="42"/>
  <c r="AD86" i="42"/>
  <c r="B56" i="47"/>
  <c r="C234" i="40"/>
  <c r="C210" i="40"/>
  <c r="C185" i="40"/>
  <c r="C161" i="40"/>
  <c r="C57" i="40"/>
  <c r="B60" i="47"/>
  <c r="C238" i="40"/>
  <c r="C214" i="40"/>
  <c r="C189" i="40"/>
  <c r="C165" i="40"/>
  <c r="AC76" i="42"/>
  <c r="AS76" i="42"/>
  <c r="BH76" i="42"/>
  <c r="DA76" i="42"/>
  <c r="DP76" i="42"/>
  <c r="FI76" i="42"/>
  <c r="AH82" i="42"/>
  <c r="BH82" i="42"/>
  <c r="BN82" i="42"/>
  <c r="CT82" i="42"/>
  <c r="DP82" i="42"/>
  <c r="DZ82" i="42"/>
  <c r="BH83" i="42"/>
  <c r="C61" i="40"/>
  <c r="EE83" i="42"/>
  <c r="X622" i="35"/>
  <c r="G34" i="42" s="1"/>
  <c r="AF533" i="35"/>
  <c r="AF337" i="35"/>
  <c r="AF341" i="35"/>
  <c r="AF345" i="35"/>
  <c r="AF349" i="35"/>
  <c r="AF353" i="35"/>
  <c r="AF357" i="35"/>
  <c r="AF361" i="35"/>
  <c r="AE210" i="35"/>
  <c r="N30" i="42" s="1"/>
  <c r="AF303" i="35"/>
  <c r="AF305" i="35"/>
  <c r="AF307" i="35"/>
  <c r="AF309" i="35"/>
  <c r="W210" i="35"/>
  <c r="F30" i="42" s="1"/>
  <c r="AA210" i="35"/>
  <c r="J30" i="42" s="1"/>
  <c r="AF227" i="35"/>
  <c r="AF228" i="35"/>
  <c r="AF229" i="35"/>
  <c r="AF230" i="35"/>
  <c r="AF231" i="35"/>
  <c r="AF232" i="35"/>
  <c r="AF233" i="35"/>
  <c r="AF234" i="35"/>
  <c r="AF235" i="35"/>
  <c r="AF236" i="35"/>
  <c r="AF237" i="35"/>
  <c r="AF238" i="35"/>
  <c r="AF239" i="35"/>
  <c r="AF240" i="35"/>
  <c r="AF241" i="35"/>
  <c r="AF242" i="35"/>
  <c r="AF243" i="35"/>
  <c r="AF244" i="35"/>
  <c r="AF245" i="35"/>
  <c r="AF246" i="35"/>
  <c r="AF247" i="35"/>
  <c r="AF248" i="35"/>
  <c r="AF249" i="35"/>
  <c r="AF250" i="35"/>
  <c r="AF251" i="35"/>
  <c r="AF252" i="35"/>
  <c r="AF253" i="35"/>
  <c r="AF254" i="35"/>
  <c r="AF255" i="35"/>
  <c r="AF256" i="35"/>
  <c r="AF257" i="35"/>
  <c r="AF258" i="35"/>
  <c r="AF259" i="35"/>
  <c r="AF260" i="35"/>
  <c r="AF261" i="35"/>
  <c r="AF262" i="35"/>
  <c r="AF263" i="35"/>
  <c r="AF264" i="35"/>
  <c r="AF265" i="35"/>
  <c r="AF266" i="35"/>
  <c r="AF267" i="35"/>
  <c r="AF268" i="35"/>
  <c r="AF269" i="35"/>
  <c r="AF270" i="35"/>
  <c r="AF271" i="35"/>
  <c r="AF272" i="35"/>
  <c r="AF273" i="35"/>
  <c r="AF274" i="35"/>
  <c r="AF275" i="35"/>
  <c r="AF276" i="35"/>
  <c r="AF277" i="35"/>
  <c r="AF278" i="35"/>
  <c r="AF279" i="35"/>
  <c r="AF280" i="35"/>
  <c r="AF281" i="35"/>
  <c r="AF282" i="35"/>
  <c r="AF283" i="35"/>
  <c r="AF284" i="35"/>
  <c r="AF285" i="35"/>
  <c r="AF286" i="35"/>
  <c r="AF287" i="35"/>
  <c r="AF288" i="35"/>
  <c r="AF289" i="35"/>
  <c r="AF290" i="35"/>
  <c r="AF291" i="35"/>
  <c r="AF292" i="35"/>
  <c r="AF293" i="35"/>
  <c r="AF294" i="35"/>
  <c r="AF295" i="35"/>
  <c r="AF296" i="35"/>
  <c r="AF297" i="35"/>
  <c r="AF298" i="35"/>
  <c r="AF299" i="35"/>
  <c r="AF300" i="35"/>
  <c r="AF301" i="35"/>
  <c r="AF302" i="35"/>
  <c r="AF304" i="35"/>
  <c r="AF306" i="35"/>
  <c r="AF308" i="35"/>
  <c r="AF310" i="35"/>
  <c r="V7" i="35"/>
  <c r="E29" i="42" s="1"/>
  <c r="AG622" i="35"/>
  <c r="Y622" i="35"/>
  <c r="H34" i="42" s="1"/>
  <c r="AF646" i="35"/>
  <c r="Z622" i="35"/>
  <c r="I34" i="42" s="1"/>
  <c r="AD622" i="35"/>
  <c r="M34" i="42" s="1"/>
  <c r="AF647" i="35"/>
  <c r="AF650" i="35"/>
  <c r="AF651" i="35"/>
  <c r="AF654" i="35"/>
  <c r="AF655" i="35"/>
  <c r="AF658" i="35"/>
  <c r="AF659" i="35"/>
  <c r="AF662" i="35"/>
  <c r="AF663" i="35"/>
  <c r="AF666" i="35"/>
  <c r="AF667" i="35"/>
  <c r="AF670" i="35"/>
  <c r="AF671" i="35"/>
  <c r="AC622" i="35"/>
  <c r="L34" i="42" s="1"/>
  <c r="W622" i="35"/>
  <c r="F34" i="42" s="1"/>
  <c r="AA622" i="35"/>
  <c r="J34" i="42" s="1"/>
  <c r="AE622" i="35"/>
  <c r="N34" i="42" s="1"/>
  <c r="AF649" i="35"/>
  <c r="AF653" i="35"/>
  <c r="AF657" i="35"/>
  <c r="AF661" i="35"/>
  <c r="AF665" i="35"/>
  <c r="AF669" i="35"/>
  <c r="AF673" i="35"/>
  <c r="AF645" i="35"/>
  <c r="V622" i="35"/>
  <c r="E34" i="42" s="1"/>
  <c r="AD34" i="42" s="1"/>
  <c r="AF593" i="35"/>
  <c r="AF597" i="35"/>
  <c r="AF601" i="35"/>
  <c r="AF604" i="35"/>
  <c r="AF605" i="35"/>
  <c r="AF609" i="35"/>
  <c r="AF613" i="35"/>
  <c r="AF617" i="35"/>
  <c r="AF620" i="35"/>
  <c r="AF591" i="35"/>
  <c r="AF595" i="35"/>
  <c r="AF598" i="35"/>
  <c r="AF599" i="35"/>
  <c r="AF603" i="35"/>
  <c r="AF607" i="35"/>
  <c r="AF611" i="35"/>
  <c r="AF614" i="35"/>
  <c r="AF615" i="35"/>
  <c r="AF619" i="35"/>
  <c r="AB569" i="35"/>
  <c r="K33" i="42" s="1"/>
  <c r="V569" i="35"/>
  <c r="E33" i="42" s="1"/>
  <c r="Z569" i="35"/>
  <c r="I33" i="42" s="1"/>
  <c r="AD569" i="35"/>
  <c r="M33" i="42" s="1"/>
  <c r="AF602" i="35"/>
  <c r="AF608" i="35"/>
  <c r="AF618" i="35"/>
  <c r="X569" i="35"/>
  <c r="G33" i="42" s="1"/>
  <c r="AF590" i="35"/>
  <c r="AG569" i="35"/>
  <c r="W569" i="35"/>
  <c r="F33" i="42" s="1"/>
  <c r="AA569" i="35"/>
  <c r="J33" i="42" s="1"/>
  <c r="AE569" i="35"/>
  <c r="N33" i="42" s="1"/>
  <c r="AF596" i="35"/>
  <c r="AF606" i="35"/>
  <c r="AF612" i="35"/>
  <c r="Y569" i="35"/>
  <c r="H33" i="42" s="1"/>
  <c r="AC569" i="35"/>
  <c r="L33" i="42" s="1"/>
  <c r="AF594" i="35"/>
  <c r="AF600" i="35"/>
  <c r="AF610" i="35"/>
  <c r="AF616" i="35"/>
  <c r="AF592" i="35"/>
  <c r="AB313" i="35"/>
  <c r="K31" i="42" s="1"/>
  <c r="AF330" i="35"/>
  <c r="AF331" i="35"/>
  <c r="AF332" i="35"/>
  <c r="AF334" i="35"/>
  <c r="AF335" i="35"/>
  <c r="AF336" i="35"/>
  <c r="AF338" i="35"/>
  <c r="AF339" i="35"/>
  <c r="AF340" i="35"/>
  <c r="AF342" i="35"/>
  <c r="AF343" i="35"/>
  <c r="AF344" i="35"/>
  <c r="AF346" i="35"/>
  <c r="AF347" i="35"/>
  <c r="AF348" i="35"/>
  <c r="AF350" i="35"/>
  <c r="AF351" i="35"/>
  <c r="AF352" i="35"/>
  <c r="AF354" i="35"/>
  <c r="AF355" i="35"/>
  <c r="AF356" i="35"/>
  <c r="AF358" i="35"/>
  <c r="AF359" i="35"/>
  <c r="AF362" i="35"/>
  <c r="AF363" i="35"/>
  <c r="AF364" i="35"/>
  <c r="X313" i="35"/>
  <c r="G31" i="42" s="1"/>
  <c r="AF360" i="35"/>
  <c r="AF333" i="35"/>
  <c r="AF311" i="35"/>
  <c r="H96" i="42" l="1"/>
  <c r="I96" i="42" s="1"/>
  <c r="J96" i="42" s="1"/>
  <c r="P92" i="42"/>
  <c r="BL58" i="42"/>
  <c r="BL51" i="42"/>
  <c r="BL50" i="42"/>
  <c r="AJ16" i="35"/>
  <c r="AQ219" i="35"/>
  <c r="AM219" i="35"/>
  <c r="AO219" i="35"/>
  <c r="AJ219" i="35"/>
  <c r="AS219" i="35"/>
  <c r="AN219" i="35"/>
  <c r="AL219" i="35"/>
  <c r="AK219" i="35"/>
  <c r="AR219" i="35"/>
  <c r="AP219" i="35"/>
  <c r="AS220" i="35"/>
  <c r="AO220" i="35"/>
  <c r="AK220" i="35"/>
  <c r="AP220" i="35"/>
  <c r="AJ220" i="35"/>
  <c r="AN220" i="35"/>
  <c r="AM220" i="35"/>
  <c r="AL220" i="35"/>
  <c r="AR220" i="35"/>
  <c r="AQ220" i="35"/>
  <c r="AS213" i="35"/>
  <c r="AO213" i="35"/>
  <c r="AK213" i="35"/>
  <c r="AR213" i="35"/>
  <c r="AN213" i="35"/>
  <c r="AJ213" i="35"/>
  <c r="AM213" i="35"/>
  <c r="AL213" i="35"/>
  <c r="AQ213" i="35"/>
  <c r="AP213" i="35"/>
  <c r="AS222" i="35"/>
  <c r="AO222" i="35"/>
  <c r="AK222" i="35"/>
  <c r="AQ222" i="35"/>
  <c r="AL222" i="35"/>
  <c r="AP222" i="35"/>
  <c r="AJ222" i="35"/>
  <c r="AN222" i="35"/>
  <c r="AM222" i="35"/>
  <c r="AR222" i="35"/>
  <c r="AQ319" i="35"/>
  <c r="AM319" i="35"/>
  <c r="AR319" i="35"/>
  <c r="AL319" i="35"/>
  <c r="AP319" i="35"/>
  <c r="AK319" i="35"/>
  <c r="AJ319" i="35"/>
  <c r="AS319" i="35"/>
  <c r="AO319" i="35"/>
  <c r="AN319" i="35"/>
  <c r="AR631" i="35"/>
  <c r="AN631" i="35"/>
  <c r="AJ631" i="35"/>
  <c r="AS631" i="35"/>
  <c r="AM631" i="35"/>
  <c r="AQ631" i="35"/>
  <c r="AK631" i="35"/>
  <c r="AL631" i="35"/>
  <c r="AP631" i="35"/>
  <c r="AO631" i="35"/>
  <c r="AP585" i="35"/>
  <c r="AL585" i="35"/>
  <c r="AO585" i="35"/>
  <c r="AJ585" i="35"/>
  <c r="AS585" i="35"/>
  <c r="AM585" i="35"/>
  <c r="AR585" i="35"/>
  <c r="AQ585" i="35"/>
  <c r="AN585" i="35"/>
  <c r="AK585" i="35"/>
  <c r="AR582" i="35"/>
  <c r="AN582" i="35"/>
  <c r="AJ582" i="35"/>
  <c r="AS582" i="35"/>
  <c r="AM582" i="35"/>
  <c r="AO582" i="35"/>
  <c r="AK582" i="35"/>
  <c r="AQ582" i="35"/>
  <c r="AP582" i="35"/>
  <c r="AL582" i="35"/>
  <c r="AJ15" i="35"/>
  <c r="AJ13" i="35"/>
  <c r="AQ373" i="35"/>
  <c r="AM373" i="35"/>
  <c r="AR373" i="35"/>
  <c r="AL373" i="35"/>
  <c r="AP373" i="35"/>
  <c r="AK373" i="35"/>
  <c r="AJ373" i="35"/>
  <c r="AS373" i="35"/>
  <c r="AO373" i="35"/>
  <c r="AN373" i="35"/>
  <c r="AQ381" i="35"/>
  <c r="AM381" i="35"/>
  <c r="AR381" i="35"/>
  <c r="AL381" i="35"/>
  <c r="AP381" i="35"/>
  <c r="AK381" i="35"/>
  <c r="AO381" i="35"/>
  <c r="AN381" i="35"/>
  <c r="AJ381" i="35"/>
  <c r="AS381" i="35"/>
  <c r="AR393" i="35"/>
  <c r="AM393" i="35"/>
  <c r="AK393" i="35"/>
  <c r="AQ393" i="35"/>
  <c r="AO393" i="35"/>
  <c r="AP393" i="35"/>
  <c r="AL393" i="35"/>
  <c r="AJ393" i="35"/>
  <c r="AS393" i="35"/>
  <c r="AN393" i="35"/>
  <c r="AR401" i="35"/>
  <c r="AQ401" i="35"/>
  <c r="AL401" i="35"/>
  <c r="AK401" i="35"/>
  <c r="AP401" i="35"/>
  <c r="AM401" i="35"/>
  <c r="AS401" i="35"/>
  <c r="AJ401" i="35"/>
  <c r="AO401" i="35"/>
  <c r="AN401" i="35"/>
  <c r="AR409" i="35"/>
  <c r="AQ409" i="35"/>
  <c r="AL409" i="35"/>
  <c r="AO409" i="35"/>
  <c r="AP409" i="35"/>
  <c r="AM409" i="35"/>
  <c r="AS409" i="35"/>
  <c r="AJ409" i="35"/>
  <c r="AK409" i="35"/>
  <c r="AN409" i="35"/>
  <c r="AR417" i="35"/>
  <c r="AQ417" i="35"/>
  <c r="AL417" i="35"/>
  <c r="AS417" i="35"/>
  <c r="AP417" i="35"/>
  <c r="AM417" i="35"/>
  <c r="AO417" i="35"/>
  <c r="AJ417" i="35"/>
  <c r="AK417" i="35"/>
  <c r="AN417" i="35"/>
  <c r="AS425" i="35"/>
  <c r="AN425" i="35"/>
  <c r="AP425" i="35"/>
  <c r="AO425" i="35"/>
  <c r="AQ425" i="35"/>
  <c r="AK425" i="35"/>
  <c r="AM425" i="35"/>
  <c r="AR425" i="35"/>
  <c r="AJ425" i="35"/>
  <c r="AL425" i="35"/>
  <c r="AS429" i="35"/>
  <c r="AN429" i="35"/>
  <c r="AL429" i="35"/>
  <c r="AR429" i="35"/>
  <c r="AP429" i="35"/>
  <c r="AJ429" i="35"/>
  <c r="AK429" i="35"/>
  <c r="AQ429" i="35"/>
  <c r="AM429" i="35"/>
  <c r="AO429" i="35"/>
  <c r="AS437" i="35"/>
  <c r="AN437" i="35"/>
  <c r="AL437" i="35"/>
  <c r="AR437" i="35"/>
  <c r="AP437" i="35"/>
  <c r="AJ437" i="35"/>
  <c r="AM437" i="35"/>
  <c r="AO437" i="35"/>
  <c r="AK437" i="35"/>
  <c r="AQ437" i="35"/>
  <c r="AS445" i="35"/>
  <c r="AN445" i="35"/>
  <c r="AL445" i="35"/>
  <c r="AR445" i="35"/>
  <c r="AP445" i="35"/>
  <c r="AJ445" i="35"/>
  <c r="AK445" i="35"/>
  <c r="AQ445" i="35"/>
  <c r="AM445" i="35"/>
  <c r="AO445" i="35"/>
  <c r="AS457" i="35"/>
  <c r="AN457" i="35"/>
  <c r="AP457" i="35"/>
  <c r="AO457" i="35"/>
  <c r="AQ457" i="35"/>
  <c r="AK457" i="35"/>
  <c r="AM457" i="35"/>
  <c r="AR457" i="35"/>
  <c r="AJ457" i="35"/>
  <c r="AL457" i="35"/>
  <c r="AS465" i="35"/>
  <c r="AN465" i="35"/>
  <c r="AP465" i="35"/>
  <c r="AO465" i="35"/>
  <c r="AQ465" i="35"/>
  <c r="AK465" i="35"/>
  <c r="AM465" i="35"/>
  <c r="AJ465" i="35"/>
  <c r="AL465" i="35"/>
  <c r="AR465" i="35"/>
  <c r="AS469" i="35"/>
  <c r="AN469" i="35"/>
  <c r="AL469" i="35"/>
  <c r="AR469" i="35"/>
  <c r="AP469" i="35"/>
  <c r="AJ469" i="35"/>
  <c r="AM469" i="35"/>
  <c r="AO469" i="35"/>
  <c r="AK469" i="35"/>
  <c r="AQ469" i="35"/>
  <c r="AS477" i="35"/>
  <c r="AN477" i="35"/>
  <c r="AL477" i="35"/>
  <c r="AR477" i="35"/>
  <c r="AP477" i="35"/>
  <c r="AJ477" i="35"/>
  <c r="AK477" i="35"/>
  <c r="AQ477" i="35"/>
  <c r="AM477" i="35"/>
  <c r="AO477" i="35"/>
  <c r="AP485" i="35"/>
  <c r="AK485" i="35"/>
  <c r="AQ485" i="35"/>
  <c r="AO485" i="35"/>
  <c r="AM485" i="35"/>
  <c r="AR485" i="35"/>
  <c r="AJ485" i="35"/>
  <c r="AL485" i="35"/>
  <c r="AS485" i="35"/>
  <c r="AN485" i="35"/>
  <c r="AP493" i="35"/>
  <c r="AK493" i="35"/>
  <c r="AQ493" i="35"/>
  <c r="AO493" i="35"/>
  <c r="AM493" i="35"/>
  <c r="AR493" i="35"/>
  <c r="AN493" i="35"/>
  <c r="AL493" i="35"/>
  <c r="AJ493" i="35"/>
  <c r="AS493" i="35"/>
  <c r="AP501" i="35"/>
  <c r="AK501" i="35"/>
  <c r="AQ501" i="35"/>
  <c r="AO501" i="35"/>
  <c r="AM501" i="35"/>
  <c r="AS501" i="35"/>
  <c r="AR501" i="35"/>
  <c r="AN501" i="35"/>
  <c r="AJ501" i="35"/>
  <c r="AL501" i="35"/>
  <c r="AR513" i="35"/>
  <c r="AM513" i="35"/>
  <c r="AO513" i="35"/>
  <c r="AN513" i="35"/>
  <c r="AL513" i="35"/>
  <c r="AQ513" i="35"/>
  <c r="AP513" i="35"/>
  <c r="AS513" i="35"/>
  <c r="AJ513" i="35"/>
  <c r="AK513" i="35"/>
  <c r="AS328" i="35"/>
  <c r="AO328" i="35"/>
  <c r="AK328" i="35"/>
  <c r="AR328" i="35"/>
  <c r="AM328" i="35"/>
  <c r="AQ328" i="35"/>
  <c r="AL328" i="35"/>
  <c r="AP328" i="35"/>
  <c r="AN328" i="35"/>
  <c r="AJ328" i="35"/>
  <c r="AP630" i="35"/>
  <c r="AL630" i="35"/>
  <c r="AR630" i="35"/>
  <c r="AM630" i="35"/>
  <c r="AN630" i="35"/>
  <c r="AK630" i="35"/>
  <c r="AS630" i="35"/>
  <c r="AJ630" i="35"/>
  <c r="AQ630" i="35"/>
  <c r="AO630" i="35"/>
  <c r="AQ329" i="35"/>
  <c r="AM329" i="35"/>
  <c r="AS329" i="35"/>
  <c r="AN329" i="35"/>
  <c r="AR329" i="35"/>
  <c r="AL329" i="35"/>
  <c r="AP329" i="35"/>
  <c r="AO329" i="35"/>
  <c r="AK329" i="35"/>
  <c r="AJ329" i="35"/>
  <c r="AR580" i="35"/>
  <c r="AN580" i="35"/>
  <c r="AJ580" i="35"/>
  <c r="AQ580" i="35"/>
  <c r="AL580" i="35"/>
  <c r="AM580" i="35"/>
  <c r="AK580" i="35"/>
  <c r="AS580" i="35"/>
  <c r="AP580" i="35"/>
  <c r="AO580" i="35"/>
  <c r="AS322" i="35"/>
  <c r="AO322" i="35"/>
  <c r="AK322" i="35"/>
  <c r="AN322" i="35"/>
  <c r="AR322" i="35"/>
  <c r="AM322" i="35"/>
  <c r="AL322" i="35"/>
  <c r="AJ322" i="35"/>
  <c r="AQ322" i="35"/>
  <c r="AP322" i="35"/>
  <c r="AP575" i="35"/>
  <c r="AL575" i="35"/>
  <c r="AS575" i="35"/>
  <c r="AN575" i="35"/>
  <c r="AM575" i="35"/>
  <c r="AR575" i="35"/>
  <c r="AK575" i="35"/>
  <c r="AQ575" i="35"/>
  <c r="AO575" i="35"/>
  <c r="AJ575" i="35"/>
  <c r="AS226" i="35"/>
  <c r="AO226" i="35"/>
  <c r="AK226" i="35"/>
  <c r="AN226" i="35"/>
  <c r="AR226" i="35"/>
  <c r="AM226" i="35"/>
  <c r="AQ226" i="35"/>
  <c r="AP226" i="35"/>
  <c r="AL226" i="35"/>
  <c r="AJ226" i="35"/>
  <c r="AQ323" i="35"/>
  <c r="AM323" i="35"/>
  <c r="AO323" i="35"/>
  <c r="AJ323" i="35"/>
  <c r="AS323" i="35"/>
  <c r="AN323" i="35"/>
  <c r="AL323" i="35"/>
  <c r="AK323" i="35"/>
  <c r="AR323" i="35"/>
  <c r="AP323" i="35"/>
  <c r="AR635" i="35"/>
  <c r="AN635" i="35"/>
  <c r="AJ635" i="35"/>
  <c r="AP635" i="35"/>
  <c r="AK635" i="35"/>
  <c r="AM635" i="35"/>
  <c r="AS635" i="35"/>
  <c r="AQ635" i="35"/>
  <c r="AO635" i="35"/>
  <c r="AL635" i="35"/>
  <c r="AP589" i="35"/>
  <c r="AL589" i="35"/>
  <c r="AR589" i="35"/>
  <c r="AM589" i="35"/>
  <c r="AO589" i="35"/>
  <c r="AQ589" i="35"/>
  <c r="AN589" i="35"/>
  <c r="AS589" i="35"/>
  <c r="AK589" i="35"/>
  <c r="AJ589" i="35"/>
  <c r="AP624" i="35"/>
  <c r="AL624" i="35"/>
  <c r="AS624" i="35"/>
  <c r="AN624" i="35"/>
  <c r="AQ624" i="35"/>
  <c r="AJ624" i="35"/>
  <c r="AO624" i="35"/>
  <c r="AM624" i="35"/>
  <c r="AR624" i="35"/>
  <c r="AK624" i="35"/>
  <c r="AR637" i="35"/>
  <c r="AN637" i="35"/>
  <c r="AJ637" i="35"/>
  <c r="AQ637" i="35"/>
  <c r="AL637" i="35"/>
  <c r="AO637" i="35"/>
  <c r="AS637" i="35"/>
  <c r="AP637" i="35"/>
  <c r="AM637" i="35"/>
  <c r="AK637" i="35"/>
  <c r="AS374" i="35"/>
  <c r="AO374" i="35"/>
  <c r="AK374" i="35"/>
  <c r="AR374" i="35"/>
  <c r="AM374" i="35"/>
  <c r="AQ374" i="35"/>
  <c r="AL374" i="35"/>
  <c r="AJ374" i="35"/>
  <c r="AP374" i="35"/>
  <c r="AN374" i="35"/>
  <c r="AS382" i="35"/>
  <c r="AO382" i="35"/>
  <c r="AK382" i="35"/>
  <c r="AR382" i="35"/>
  <c r="AM382" i="35"/>
  <c r="AQ382" i="35"/>
  <c r="AL382" i="35"/>
  <c r="AP382" i="35"/>
  <c r="AN382" i="35"/>
  <c r="AJ382" i="35"/>
  <c r="AS390" i="35"/>
  <c r="AN390" i="35"/>
  <c r="AL390" i="35"/>
  <c r="AR390" i="35"/>
  <c r="AQ390" i="35"/>
  <c r="AO390" i="35"/>
  <c r="AK390" i="35"/>
  <c r="AP390" i="35"/>
  <c r="AJ390" i="35"/>
  <c r="AM390" i="35"/>
  <c r="AS394" i="35"/>
  <c r="AN394" i="35"/>
  <c r="AL394" i="35"/>
  <c r="AR394" i="35"/>
  <c r="AM394" i="35"/>
  <c r="AO394" i="35"/>
  <c r="AK394" i="35"/>
  <c r="AQ394" i="35"/>
  <c r="AP394" i="35"/>
  <c r="AJ394" i="35"/>
  <c r="AQ402" i="35"/>
  <c r="AR402" i="35"/>
  <c r="AL402" i="35"/>
  <c r="AK402" i="35"/>
  <c r="AM402" i="35"/>
  <c r="AS402" i="35"/>
  <c r="AO402" i="35"/>
  <c r="AJ402" i="35"/>
  <c r="AP402" i="35"/>
  <c r="AN402" i="35"/>
  <c r="AQ410" i="35"/>
  <c r="AR410" i="35"/>
  <c r="AL410" i="35"/>
  <c r="AK410" i="35"/>
  <c r="AM410" i="35"/>
  <c r="AS410" i="35"/>
  <c r="AO410" i="35"/>
  <c r="AJ410" i="35"/>
  <c r="AP410" i="35"/>
  <c r="AN410" i="35"/>
  <c r="AS418" i="35"/>
  <c r="AR418" i="35"/>
  <c r="AL418" i="35"/>
  <c r="AQ418" i="35"/>
  <c r="AM418" i="35"/>
  <c r="AO418" i="35"/>
  <c r="AK418" i="35"/>
  <c r="AJ418" i="35"/>
  <c r="AP418" i="35"/>
  <c r="AN418" i="35"/>
  <c r="AP426" i="35"/>
  <c r="AK426" i="35"/>
  <c r="AM426" i="35"/>
  <c r="AJ426" i="35"/>
  <c r="AL426" i="35"/>
  <c r="AN426" i="35"/>
  <c r="AQ426" i="35"/>
  <c r="AS426" i="35"/>
  <c r="AO426" i="35"/>
  <c r="AR426" i="35"/>
  <c r="AP434" i="35"/>
  <c r="AK434" i="35"/>
  <c r="AM434" i="35"/>
  <c r="AJ434" i="35"/>
  <c r="AL434" i="35"/>
  <c r="AN434" i="35"/>
  <c r="AO434" i="35"/>
  <c r="AR434" i="35"/>
  <c r="AQ434" i="35"/>
  <c r="AS434" i="35"/>
  <c r="AP446" i="35"/>
  <c r="AK446" i="35"/>
  <c r="AS446" i="35"/>
  <c r="AJ446" i="35"/>
  <c r="AQ446" i="35"/>
  <c r="AO446" i="35"/>
  <c r="AL446" i="35"/>
  <c r="AR446" i="35"/>
  <c r="AN446" i="35"/>
  <c r="AM446" i="35"/>
  <c r="AP454" i="35"/>
  <c r="AK454" i="35"/>
  <c r="AS454" i="35"/>
  <c r="AJ454" i="35"/>
  <c r="AQ454" i="35"/>
  <c r="AO454" i="35"/>
  <c r="AN454" i="35"/>
  <c r="AM454" i="35"/>
  <c r="AL454" i="35"/>
  <c r="AR454" i="35"/>
  <c r="AP462" i="35"/>
  <c r="AK462" i="35"/>
  <c r="AS462" i="35"/>
  <c r="AJ462" i="35"/>
  <c r="AQ462" i="35"/>
  <c r="AO462" i="35"/>
  <c r="AL462" i="35"/>
  <c r="AR462" i="35"/>
  <c r="AN462" i="35"/>
  <c r="AM462" i="35"/>
  <c r="AP470" i="35"/>
  <c r="AK470" i="35"/>
  <c r="AS470" i="35"/>
  <c r="AJ470" i="35"/>
  <c r="AQ470" i="35"/>
  <c r="AO470" i="35"/>
  <c r="AN470" i="35"/>
  <c r="AM470" i="35"/>
  <c r="AL470" i="35"/>
  <c r="AR470" i="35"/>
  <c r="AP478" i="35"/>
  <c r="AS478" i="35"/>
  <c r="AO478" i="35"/>
  <c r="AJ478" i="35"/>
  <c r="AQ478" i="35"/>
  <c r="AN478" i="35"/>
  <c r="AL478" i="35"/>
  <c r="AK478" i="35"/>
  <c r="AR478" i="35"/>
  <c r="AM478" i="35"/>
  <c r="AJ486" i="35"/>
  <c r="AL486" i="35"/>
  <c r="AM486" i="35"/>
  <c r="AK486" i="35"/>
  <c r="AR486" i="35"/>
  <c r="AP486" i="35"/>
  <c r="AO486" i="35"/>
  <c r="AN486" i="35"/>
  <c r="AQ486" i="35"/>
  <c r="AS486" i="35"/>
  <c r="AJ498" i="35"/>
  <c r="AL498" i="35"/>
  <c r="AN498" i="35"/>
  <c r="AO498" i="35"/>
  <c r="AM498" i="35"/>
  <c r="AP498" i="35"/>
  <c r="AR498" i="35"/>
  <c r="AK498" i="35"/>
  <c r="AS498" i="35"/>
  <c r="AQ498" i="35"/>
  <c r="AJ10" i="35"/>
  <c r="AS316" i="35"/>
  <c r="AO316" i="35"/>
  <c r="AK316" i="35"/>
  <c r="AP316" i="35"/>
  <c r="AJ316" i="35"/>
  <c r="AN316" i="35"/>
  <c r="AR316" i="35"/>
  <c r="AQ316" i="35"/>
  <c r="AM316" i="35"/>
  <c r="AL316" i="35"/>
  <c r="AS368" i="35"/>
  <c r="AO368" i="35"/>
  <c r="AK368" i="35"/>
  <c r="AN368" i="35"/>
  <c r="AR368" i="35"/>
  <c r="AM368" i="35"/>
  <c r="AQ368" i="35"/>
  <c r="AP368" i="35"/>
  <c r="AL368" i="35"/>
  <c r="AJ368" i="35"/>
  <c r="AR572" i="35"/>
  <c r="AN572" i="35"/>
  <c r="AJ572" i="35"/>
  <c r="AQ572" i="35"/>
  <c r="AL572" i="35"/>
  <c r="AO572" i="35"/>
  <c r="AM572" i="35"/>
  <c r="AS572" i="35"/>
  <c r="AP572" i="35"/>
  <c r="AK572" i="35"/>
  <c r="AQ212" i="35"/>
  <c r="AM212" i="35"/>
  <c r="AP212" i="35"/>
  <c r="AL212" i="35"/>
  <c r="AO212" i="35"/>
  <c r="AN212" i="35"/>
  <c r="AS212" i="35"/>
  <c r="AK212" i="35"/>
  <c r="AR212" i="35"/>
  <c r="AJ212" i="35"/>
  <c r="AQ317" i="35"/>
  <c r="AM317" i="35"/>
  <c r="AP317" i="35"/>
  <c r="AK317" i="35"/>
  <c r="AO317" i="35"/>
  <c r="AJ317" i="35"/>
  <c r="AS317" i="35"/>
  <c r="AR317" i="35"/>
  <c r="AN317" i="35"/>
  <c r="AL317" i="35"/>
  <c r="AR588" i="35"/>
  <c r="AN588" i="35"/>
  <c r="AJ588" i="35"/>
  <c r="AQ588" i="35"/>
  <c r="AL588" i="35"/>
  <c r="AS588" i="35"/>
  <c r="AK588" i="35"/>
  <c r="AP588" i="35"/>
  <c r="AO588" i="35"/>
  <c r="AM588" i="35"/>
  <c r="AQ221" i="35"/>
  <c r="AM221" i="35"/>
  <c r="AP221" i="35"/>
  <c r="AK221" i="35"/>
  <c r="AO221" i="35"/>
  <c r="AJ221" i="35"/>
  <c r="AN221" i="35"/>
  <c r="AL221" i="35"/>
  <c r="AS221" i="35"/>
  <c r="AR221" i="35"/>
  <c r="AS326" i="35"/>
  <c r="AO326" i="35"/>
  <c r="AK326" i="35"/>
  <c r="AQ326" i="35"/>
  <c r="AL326" i="35"/>
  <c r="AP326" i="35"/>
  <c r="AJ326" i="35"/>
  <c r="AN326" i="35"/>
  <c r="AM326" i="35"/>
  <c r="AR326" i="35"/>
  <c r="AP583" i="35"/>
  <c r="AL583" i="35"/>
  <c r="AS583" i="35"/>
  <c r="AN583" i="35"/>
  <c r="AR583" i="35"/>
  <c r="AK583" i="35"/>
  <c r="AJ583" i="35"/>
  <c r="AQ583" i="35"/>
  <c r="AO583" i="35"/>
  <c r="AM583" i="35"/>
  <c r="AQ214" i="35"/>
  <c r="AM214" i="35"/>
  <c r="AP214" i="35"/>
  <c r="AL214" i="35"/>
  <c r="AS214" i="35"/>
  <c r="AK214" i="35"/>
  <c r="AR214" i="35"/>
  <c r="AJ214" i="35"/>
  <c r="AO214" i="35"/>
  <c r="AN214" i="35"/>
  <c r="AQ327" i="35"/>
  <c r="AM327" i="35"/>
  <c r="AR327" i="35"/>
  <c r="AL327" i="35"/>
  <c r="AP327" i="35"/>
  <c r="AK327" i="35"/>
  <c r="AO327" i="35"/>
  <c r="AN327" i="35"/>
  <c r="AJ327" i="35"/>
  <c r="AS327" i="35"/>
  <c r="AP571" i="35"/>
  <c r="AL571" i="35"/>
  <c r="AQ571" i="35"/>
  <c r="AK571" i="35"/>
  <c r="AR571" i="35"/>
  <c r="AJ571" i="35"/>
  <c r="AO571" i="35"/>
  <c r="AN571" i="35"/>
  <c r="AM571" i="35"/>
  <c r="AS571" i="35"/>
  <c r="AP642" i="35"/>
  <c r="AL642" i="35"/>
  <c r="AO642" i="35"/>
  <c r="AJ642" i="35"/>
  <c r="AN642" i="35"/>
  <c r="AQ642" i="35"/>
  <c r="AM642" i="35"/>
  <c r="AK642" i="35"/>
  <c r="AS642" i="35"/>
  <c r="AR642" i="35"/>
  <c r="AR639" i="35"/>
  <c r="AN639" i="35"/>
  <c r="AJ639" i="35"/>
  <c r="AS639" i="35"/>
  <c r="AM639" i="35"/>
  <c r="AP639" i="35"/>
  <c r="AQ639" i="35"/>
  <c r="AO639" i="35"/>
  <c r="AL639" i="35"/>
  <c r="AK639" i="35"/>
  <c r="AP577" i="35"/>
  <c r="AL577" i="35"/>
  <c r="AO577" i="35"/>
  <c r="AJ577" i="35"/>
  <c r="AN577" i="35"/>
  <c r="AS577" i="35"/>
  <c r="AM577" i="35"/>
  <c r="AK577" i="35"/>
  <c r="AR577" i="35"/>
  <c r="AQ577" i="35"/>
  <c r="AR590" i="35"/>
  <c r="AN590" i="35"/>
  <c r="AJ590" i="35"/>
  <c r="AS590" i="35"/>
  <c r="AM590" i="35"/>
  <c r="AL590" i="35"/>
  <c r="AP590" i="35"/>
  <c r="AO590" i="35"/>
  <c r="AK590" i="35"/>
  <c r="AQ590" i="35"/>
  <c r="AP628" i="35"/>
  <c r="AL628" i="35"/>
  <c r="AQ628" i="35"/>
  <c r="AK628" i="35"/>
  <c r="AS628" i="35"/>
  <c r="AM628" i="35"/>
  <c r="AN628" i="35"/>
  <c r="AJ628" i="35"/>
  <c r="AR628" i="35"/>
  <c r="AO628" i="35"/>
  <c r="AR574" i="35"/>
  <c r="AN574" i="35"/>
  <c r="AJ574" i="35"/>
  <c r="AS574" i="35"/>
  <c r="AM574" i="35"/>
  <c r="AP574" i="35"/>
  <c r="AO574" i="35"/>
  <c r="AL574" i="35"/>
  <c r="AK574" i="35"/>
  <c r="AQ574" i="35"/>
  <c r="AR625" i="35"/>
  <c r="AN625" i="35"/>
  <c r="AJ625" i="35"/>
  <c r="AO625" i="35"/>
  <c r="AM625" i="35"/>
  <c r="AP625" i="35"/>
  <c r="AL625" i="35"/>
  <c r="AK625" i="35"/>
  <c r="AS625" i="35"/>
  <c r="AQ625" i="35"/>
  <c r="AR641" i="35"/>
  <c r="AN641" i="35"/>
  <c r="AJ641" i="35"/>
  <c r="AO641" i="35"/>
  <c r="AQ641" i="35"/>
  <c r="AK641" i="35"/>
  <c r="AP641" i="35"/>
  <c r="AM641" i="35"/>
  <c r="AS641" i="35"/>
  <c r="AL641" i="35"/>
  <c r="AJ19" i="35"/>
  <c r="AQ371" i="35"/>
  <c r="AM371" i="35"/>
  <c r="AP371" i="35"/>
  <c r="AK371" i="35"/>
  <c r="AO371" i="35"/>
  <c r="AJ371" i="35"/>
  <c r="AS371" i="35"/>
  <c r="AR371" i="35"/>
  <c r="AN371" i="35"/>
  <c r="AL371" i="35"/>
  <c r="AQ375" i="35"/>
  <c r="AM375" i="35"/>
  <c r="AS375" i="35"/>
  <c r="AN375" i="35"/>
  <c r="AR375" i="35"/>
  <c r="AL375" i="35"/>
  <c r="AK375" i="35"/>
  <c r="AJ375" i="35"/>
  <c r="AP375" i="35"/>
  <c r="AO375" i="35"/>
  <c r="AQ379" i="35"/>
  <c r="AM379" i="35"/>
  <c r="AP379" i="35"/>
  <c r="AK379" i="35"/>
  <c r="AO379" i="35"/>
  <c r="AJ379" i="35"/>
  <c r="AN379" i="35"/>
  <c r="AL379" i="35"/>
  <c r="AS379" i="35"/>
  <c r="AR379" i="35"/>
  <c r="AQ383" i="35"/>
  <c r="AM383" i="35"/>
  <c r="AS383" i="35"/>
  <c r="AN383" i="35"/>
  <c r="AR383" i="35"/>
  <c r="AL383" i="35"/>
  <c r="AP383" i="35"/>
  <c r="AO383" i="35"/>
  <c r="AK383" i="35"/>
  <c r="AJ383" i="35"/>
  <c r="AR387" i="35"/>
  <c r="AN387" i="35"/>
  <c r="AJ387" i="35"/>
  <c r="AP387" i="35"/>
  <c r="AK387" i="35"/>
  <c r="AM387" i="35"/>
  <c r="AS387" i="35"/>
  <c r="AL387" i="35"/>
  <c r="AQ387" i="35"/>
  <c r="AO387" i="35"/>
  <c r="AR391" i="35"/>
  <c r="AM391" i="35"/>
  <c r="AO391" i="35"/>
  <c r="AQ391" i="35"/>
  <c r="AS391" i="35"/>
  <c r="AN391" i="35"/>
  <c r="AK391" i="35"/>
  <c r="AJ391" i="35"/>
  <c r="AL391" i="35"/>
  <c r="AP391" i="35"/>
  <c r="AR395" i="35"/>
  <c r="AM395" i="35"/>
  <c r="AO395" i="35"/>
  <c r="AQ395" i="35"/>
  <c r="AK395" i="35"/>
  <c r="AN395" i="35"/>
  <c r="AS395" i="35"/>
  <c r="AJ395" i="35"/>
  <c r="AP395" i="35"/>
  <c r="AL395" i="35"/>
  <c r="AR399" i="35"/>
  <c r="AQ399" i="35"/>
  <c r="AL399" i="35"/>
  <c r="AS399" i="35"/>
  <c r="AP399" i="35"/>
  <c r="AN399" i="35"/>
  <c r="AK399" i="35"/>
  <c r="AJ399" i="35"/>
  <c r="AO399" i="35"/>
  <c r="AM399" i="35"/>
  <c r="AR403" i="35"/>
  <c r="AQ403" i="35"/>
  <c r="AL403" i="35"/>
  <c r="AS403" i="35"/>
  <c r="AP403" i="35"/>
  <c r="AN403" i="35"/>
  <c r="AK403" i="35"/>
  <c r="AJ403" i="35"/>
  <c r="AM403" i="35"/>
  <c r="AO403" i="35"/>
  <c r="AR407" i="35"/>
  <c r="AQ407" i="35"/>
  <c r="AL407" i="35"/>
  <c r="AS407" i="35"/>
  <c r="AP407" i="35"/>
  <c r="AN407" i="35"/>
  <c r="AK407" i="35"/>
  <c r="AJ407" i="35"/>
  <c r="AO407" i="35"/>
  <c r="AM407" i="35"/>
  <c r="AR411" i="35"/>
  <c r="AM411" i="35"/>
  <c r="AL411" i="35"/>
  <c r="AQ411" i="35"/>
  <c r="AP411" i="35"/>
  <c r="AN411" i="35"/>
  <c r="AO411" i="35"/>
  <c r="AJ411" i="35"/>
  <c r="AS411" i="35"/>
  <c r="AK411" i="35"/>
  <c r="AR415" i="35"/>
  <c r="AQ415" i="35"/>
  <c r="AL415" i="35"/>
  <c r="AK415" i="35"/>
  <c r="AP415" i="35"/>
  <c r="AN415" i="35"/>
  <c r="AS415" i="35"/>
  <c r="AJ415" i="35"/>
  <c r="AO415" i="35"/>
  <c r="AM415" i="35"/>
  <c r="AR419" i="35"/>
  <c r="AQ419" i="35"/>
  <c r="AL419" i="35"/>
  <c r="AS419" i="35"/>
  <c r="AP419" i="35"/>
  <c r="AN419" i="35"/>
  <c r="AK419" i="35"/>
  <c r="AJ419" i="35"/>
  <c r="AM419" i="35"/>
  <c r="AO419" i="35"/>
  <c r="AR423" i="35"/>
  <c r="AM423" i="35"/>
  <c r="AL423" i="35"/>
  <c r="AP423" i="35"/>
  <c r="AN423" i="35"/>
  <c r="AO423" i="35"/>
  <c r="AS423" i="35"/>
  <c r="AJ423" i="35"/>
  <c r="AQ423" i="35"/>
  <c r="AK423" i="35"/>
  <c r="AS427" i="35"/>
  <c r="AN427" i="35"/>
  <c r="AP427" i="35"/>
  <c r="AK427" i="35"/>
  <c r="AM427" i="35"/>
  <c r="AR427" i="35"/>
  <c r="AL427" i="35"/>
  <c r="AO427" i="35"/>
  <c r="AJ427" i="35"/>
  <c r="AQ427" i="35"/>
  <c r="AS431" i="35"/>
  <c r="AN431" i="35"/>
  <c r="AL431" i="35"/>
  <c r="AJ431" i="35"/>
  <c r="AO431" i="35"/>
  <c r="AQ431" i="35"/>
  <c r="AR431" i="35"/>
  <c r="AM431" i="35"/>
  <c r="AP431" i="35"/>
  <c r="AK431" i="35"/>
  <c r="AS435" i="35"/>
  <c r="AN435" i="35"/>
  <c r="AP435" i="35"/>
  <c r="AK435" i="35"/>
  <c r="AM435" i="35"/>
  <c r="AR435" i="35"/>
  <c r="AL435" i="35"/>
  <c r="AQ435" i="35"/>
  <c r="AO435" i="35"/>
  <c r="AJ435" i="35"/>
  <c r="AS439" i="35"/>
  <c r="AN439" i="35"/>
  <c r="AL439" i="35"/>
  <c r="AJ439" i="35"/>
  <c r="AO439" i="35"/>
  <c r="AQ439" i="35"/>
  <c r="AP439" i="35"/>
  <c r="AK439" i="35"/>
  <c r="AR439" i="35"/>
  <c r="AM439" i="35"/>
  <c r="AS443" i="35"/>
  <c r="AN443" i="35"/>
  <c r="AP443" i="35"/>
  <c r="AK443" i="35"/>
  <c r="AM443" i="35"/>
  <c r="AR443" i="35"/>
  <c r="AL443" i="35"/>
  <c r="AO443" i="35"/>
  <c r="AJ443" i="35"/>
  <c r="AQ443" i="35"/>
  <c r="AS447" i="35"/>
  <c r="AN447" i="35"/>
  <c r="AP447" i="35"/>
  <c r="AJ447" i="35"/>
  <c r="AO447" i="35"/>
  <c r="AQ447" i="35"/>
  <c r="AR447" i="35"/>
  <c r="AM447" i="35"/>
  <c r="AL447" i="35"/>
  <c r="AK447" i="35"/>
  <c r="AS451" i="35"/>
  <c r="AN451" i="35"/>
  <c r="AP451" i="35"/>
  <c r="AK451" i="35"/>
  <c r="AM451" i="35"/>
  <c r="AR451" i="35"/>
  <c r="AL451" i="35"/>
  <c r="AQ451" i="35"/>
  <c r="AO451" i="35"/>
  <c r="AJ451" i="35"/>
  <c r="AS455" i="35"/>
  <c r="AN455" i="35"/>
  <c r="AL455" i="35"/>
  <c r="AJ455" i="35"/>
  <c r="AO455" i="35"/>
  <c r="AQ455" i="35"/>
  <c r="AP455" i="35"/>
  <c r="AK455" i="35"/>
  <c r="AR455" i="35"/>
  <c r="AM455" i="35"/>
  <c r="AS459" i="35"/>
  <c r="AN459" i="35"/>
  <c r="AP459" i="35"/>
  <c r="AK459" i="35"/>
  <c r="AM459" i="35"/>
  <c r="AR459" i="35"/>
  <c r="AL459" i="35"/>
  <c r="AO459" i="35"/>
  <c r="AJ459" i="35"/>
  <c r="AQ459" i="35"/>
  <c r="AS463" i="35"/>
  <c r="AN463" i="35"/>
  <c r="AL463" i="35"/>
  <c r="AJ463" i="35"/>
  <c r="AO463" i="35"/>
  <c r="AQ463" i="35"/>
  <c r="AR463" i="35"/>
  <c r="AM463" i="35"/>
  <c r="AP463" i="35"/>
  <c r="AK463" i="35"/>
  <c r="AS467" i="35"/>
  <c r="AN467" i="35"/>
  <c r="AP467" i="35"/>
  <c r="AK467" i="35"/>
  <c r="AM467" i="35"/>
  <c r="AR467" i="35"/>
  <c r="AL467" i="35"/>
  <c r="AQ467" i="35"/>
  <c r="AO467" i="35"/>
  <c r="AJ467" i="35"/>
  <c r="AS471" i="35"/>
  <c r="AN471" i="35"/>
  <c r="AL471" i="35"/>
  <c r="AJ471" i="35"/>
  <c r="AO471" i="35"/>
  <c r="AQ471" i="35"/>
  <c r="AP471" i="35"/>
  <c r="AK471" i="35"/>
  <c r="AR471" i="35"/>
  <c r="AM471" i="35"/>
  <c r="AS475" i="35"/>
  <c r="AN475" i="35"/>
  <c r="AP475" i="35"/>
  <c r="AK475" i="35"/>
  <c r="AM475" i="35"/>
  <c r="AR475" i="35"/>
  <c r="AL475" i="35"/>
  <c r="AO475" i="35"/>
  <c r="AJ475" i="35"/>
  <c r="AQ475" i="35"/>
  <c r="AS479" i="35"/>
  <c r="AN479" i="35"/>
  <c r="AQ479" i="35"/>
  <c r="AJ479" i="35"/>
  <c r="AO479" i="35"/>
  <c r="AM479" i="35"/>
  <c r="AR479" i="35"/>
  <c r="AL479" i="35"/>
  <c r="AP479" i="35"/>
  <c r="AK479" i="35"/>
  <c r="AP483" i="35"/>
  <c r="AK483" i="35"/>
  <c r="AQ483" i="35"/>
  <c r="AS483" i="35"/>
  <c r="AJ483" i="35"/>
  <c r="AO483" i="35"/>
  <c r="AM483" i="35"/>
  <c r="AN483" i="35"/>
  <c r="AL483" i="35"/>
  <c r="AR483" i="35"/>
  <c r="AP487" i="35"/>
  <c r="AK487" i="35"/>
  <c r="AM487" i="35"/>
  <c r="AR487" i="35"/>
  <c r="AL487" i="35"/>
  <c r="AN487" i="35"/>
  <c r="AQ487" i="35"/>
  <c r="AS487" i="35"/>
  <c r="AO487" i="35"/>
  <c r="AJ487" i="35"/>
  <c r="AP491" i="35"/>
  <c r="AK491" i="35"/>
  <c r="AQ491" i="35"/>
  <c r="AS491" i="35"/>
  <c r="AJ491" i="35"/>
  <c r="AO491" i="35"/>
  <c r="AR491" i="35"/>
  <c r="AN491" i="35"/>
  <c r="AL491" i="35"/>
  <c r="AM491" i="35"/>
  <c r="AP495" i="35"/>
  <c r="AK495" i="35"/>
  <c r="AM495" i="35"/>
  <c r="AR495" i="35"/>
  <c r="AN495" i="35"/>
  <c r="AL495" i="35"/>
  <c r="AJ495" i="35"/>
  <c r="AS495" i="35"/>
  <c r="AQ495" i="35"/>
  <c r="AO495" i="35"/>
  <c r="AP499" i="35"/>
  <c r="AK499" i="35"/>
  <c r="AQ499" i="35"/>
  <c r="AS499" i="35"/>
  <c r="AJ499" i="35"/>
  <c r="AL499" i="35"/>
  <c r="AM499" i="35"/>
  <c r="AO499" i="35"/>
  <c r="AR499" i="35"/>
  <c r="AN499" i="35"/>
  <c r="AP503" i="35"/>
  <c r="AK503" i="35"/>
  <c r="AM503" i="35"/>
  <c r="AR503" i="35"/>
  <c r="AO503" i="35"/>
  <c r="AN503" i="35"/>
  <c r="AL503" i="35"/>
  <c r="AJ503" i="35"/>
  <c r="AS503" i="35"/>
  <c r="AQ503" i="35"/>
  <c r="AQ507" i="35"/>
  <c r="AL507" i="35"/>
  <c r="AJ507" i="35"/>
  <c r="AP507" i="35"/>
  <c r="AO507" i="35"/>
  <c r="AK507" i="35"/>
  <c r="AM507" i="35"/>
  <c r="AN507" i="35"/>
  <c r="AS507" i="35"/>
  <c r="AR507" i="35"/>
  <c r="AR511" i="35"/>
  <c r="AM511" i="35"/>
  <c r="AO511" i="35"/>
  <c r="AP511" i="35"/>
  <c r="AJ511" i="35"/>
  <c r="AK511" i="35"/>
  <c r="AQ511" i="35"/>
  <c r="AL511" i="35"/>
  <c r="AN511" i="35"/>
  <c r="AS511" i="35"/>
  <c r="AR515" i="35"/>
  <c r="AM515" i="35"/>
  <c r="AK515" i="35"/>
  <c r="AJ515" i="35"/>
  <c r="AO515" i="35"/>
  <c r="AP515" i="35"/>
  <c r="AL515" i="35"/>
  <c r="AN515" i="35"/>
  <c r="AS515" i="35"/>
  <c r="AQ515" i="35"/>
  <c r="AS567" i="35"/>
  <c r="AJ567" i="35"/>
  <c r="AP567" i="35"/>
  <c r="AN567" i="35"/>
  <c r="AO567" i="35"/>
  <c r="AM567" i="35"/>
  <c r="AK567" i="35"/>
  <c r="AL567" i="35"/>
  <c r="AR567" i="35"/>
  <c r="AQ567" i="35"/>
  <c r="AJ18" i="35"/>
  <c r="AS324" i="35"/>
  <c r="AO324" i="35"/>
  <c r="AK324" i="35"/>
  <c r="AP324" i="35"/>
  <c r="AJ324" i="35"/>
  <c r="AN324" i="35"/>
  <c r="AM324" i="35"/>
  <c r="AL324" i="35"/>
  <c r="AR324" i="35"/>
  <c r="AQ324" i="35"/>
  <c r="AP587" i="35"/>
  <c r="AL587" i="35"/>
  <c r="AQ587" i="35"/>
  <c r="AK587" i="35"/>
  <c r="AN587" i="35"/>
  <c r="AR587" i="35"/>
  <c r="AO587" i="35"/>
  <c r="AS587" i="35"/>
  <c r="AM587" i="35"/>
  <c r="AJ587" i="35"/>
  <c r="AQ325" i="35"/>
  <c r="AM325" i="35"/>
  <c r="AP325" i="35"/>
  <c r="AK325" i="35"/>
  <c r="AO325" i="35"/>
  <c r="AJ325" i="35"/>
  <c r="AN325" i="35"/>
  <c r="AL325" i="35"/>
  <c r="AS325" i="35"/>
  <c r="AR325" i="35"/>
  <c r="AP573" i="35"/>
  <c r="AL573" i="35"/>
  <c r="AR573" i="35"/>
  <c r="AM573" i="35"/>
  <c r="AS573" i="35"/>
  <c r="AK573" i="35"/>
  <c r="AQ573" i="35"/>
  <c r="AJ573" i="35"/>
  <c r="AO573" i="35"/>
  <c r="AN573" i="35"/>
  <c r="AS318" i="35"/>
  <c r="AO318" i="35"/>
  <c r="AK318" i="35"/>
  <c r="AQ318" i="35"/>
  <c r="AL318" i="35"/>
  <c r="AP318" i="35"/>
  <c r="AJ318" i="35"/>
  <c r="AR318" i="35"/>
  <c r="AN318" i="35"/>
  <c r="AM318" i="35"/>
  <c r="AR584" i="35"/>
  <c r="AN584" i="35"/>
  <c r="AJ584" i="35"/>
  <c r="AO584" i="35"/>
  <c r="AP584" i="35"/>
  <c r="AS584" i="35"/>
  <c r="AK584" i="35"/>
  <c r="AQ584" i="35"/>
  <c r="AM584" i="35"/>
  <c r="AL584" i="35"/>
  <c r="AP636" i="35"/>
  <c r="AL636" i="35"/>
  <c r="AQ636" i="35"/>
  <c r="AK636" i="35"/>
  <c r="AR636" i="35"/>
  <c r="AJ636" i="35"/>
  <c r="AS636" i="35"/>
  <c r="AO636" i="35"/>
  <c r="AN636" i="35"/>
  <c r="AM636" i="35"/>
  <c r="AR633" i="35"/>
  <c r="AN633" i="35"/>
  <c r="AJ633" i="35"/>
  <c r="AO633" i="35"/>
  <c r="AS633" i="35"/>
  <c r="AL633" i="35"/>
  <c r="AK633" i="35"/>
  <c r="AQ633" i="35"/>
  <c r="AP633" i="35"/>
  <c r="AM633" i="35"/>
  <c r="AQ369" i="35"/>
  <c r="AM369" i="35"/>
  <c r="AO369" i="35"/>
  <c r="AJ369" i="35"/>
  <c r="AS369" i="35"/>
  <c r="AN369" i="35"/>
  <c r="AR369" i="35"/>
  <c r="AP369" i="35"/>
  <c r="AL369" i="35"/>
  <c r="AK369" i="35"/>
  <c r="AQ377" i="35"/>
  <c r="AM377" i="35"/>
  <c r="AO377" i="35"/>
  <c r="AJ377" i="35"/>
  <c r="AS377" i="35"/>
  <c r="AN377" i="35"/>
  <c r="AL377" i="35"/>
  <c r="AK377" i="35"/>
  <c r="AR377" i="35"/>
  <c r="AP377" i="35"/>
  <c r="AQ385" i="35"/>
  <c r="AM385" i="35"/>
  <c r="AO385" i="35"/>
  <c r="AJ385" i="35"/>
  <c r="AS385" i="35"/>
  <c r="AN385" i="35"/>
  <c r="AR385" i="35"/>
  <c r="AP385" i="35"/>
  <c r="AL385" i="35"/>
  <c r="AK385" i="35"/>
  <c r="AR389" i="35"/>
  <c r="AM389" i="35"/>
  <c r="AK389" i="35"/>
  <c r="AQ389" i="35"/>
  <c r="AS389" i="35"/>
  <c r="AP389" i="35"/>
  <c r="AL389" i="35"/>
  <c r="AN389" i="35"/>
  <c r="AJ389" i="35"/>
  <c r="AO389" i="35"/>
  <c r="AR397" i="35"/>
  <c r="M59" i="42" s="1"/>
  <c r="AM397" i="35"/>
  <c r="AS397" i="35"/>
  <c r="AQ397" i="35"/>
  <c r="AL397" i="35"/>
  <c r="AO397" i="35"/>
  <c r="AP397" i="35"/>
  <c r="AN397" i="35"/>
  <c r="AJ397" i="35"/>
  <c r="AK397" i="35"/>
  <c r="AR405" i="35"/>
  <c r="AQ405" i="35"/>
  <c r="AL405" i="35"/>
  <c r="AK405" i="35"/>
  <c r="AP405" i="35"/>
  <c r="AM405" i="35"/>
  <c r="AO405" i="35"/>
  <c r="AN405" i="35"/>
  <c r="AJ405" i="35"/>
  <c r="AS405" i="35"/>
  <c r="AR413" i="35"/>
  <c r="AQ413" i="35"/>
  <c r="AL413" i="35"/>
  <c r="AS413" i="35"/>
  <c r="AP413" i="35"/>
  <c r="AM413" i="35"/>
  <c r="AK413" i="35"/>
  <c r="AN413" i="35"/>
  <c r="AJ413" i="35"/>
  <c r="AO413" i="35"/>
  <c r="AR421" i="35"/>
  <c r="AM421" i="35"/>
  <c r="AP421" i="35"/>
  <c r="AQ421" i="35"/>
  <c r="AO421" i="35"/>
  <c r="AL421" i="35"/>
  <c r="AK421" i="35"/>
  <c r="AN421" i="35"/>
  <c r="AJ421" i="35"/>
  <c r="AS421" i="35"/>
  <c r="AS433" i="35"/>
  <c r="AN433" i="35"/>
  <c r="AP433" i="35"/>
  <c r="AO433" i="35"/>
  <c r="AQ433" i="35"/>
  <c r="AK433" i="35"/>
  <c r="AM433" i="35"/>
  <c r="AJ433" i="35"/>
  <c r="AL433" i="35"/>
  <c r="AR433" i="35"/>
  <c r="AS441" i="35"/>
  <c r="AN441" i="35"/>
  <c r="AP441" i="35"/>
  <c r="AO441" i="35"/>
  <c r="AQ441" i="35"/>
  <c r="AK441" i="35"/>
  <c r="AM441" i="35"/>
  <c r="AR441" i="35"/>
  <c r="AJ441" i="35"/>
  <c r="AL441" i="35"/>
  <c r="AS449" i="35"/>
  <c r="AN449" i="35"/>
  <c r="AP449" i="35"/>
  <c r="AO449" i="35"/>
  <c r="AQ449" i="35"/>
  <c r="AK449" i="35"/>
  <c r="AM449" i="35"/>
  <c r="AJ449" i="35"/>
  <c r="AL449" i="35"/>
  <c r="AR449" i="35"/>
  <c r="AS453" i="35"/>
  <c r="AN453" i="35"/>
  <c r="AL453" i="35"/>
  <c r="AR453" i="35"/>
  <c r="AP453" i="35"/>
  <c r="AJ453" i="35"/>
  <c r="AM453" i="35"/>
  <c r="AO453" i="35"/>
  <c r="AK453" i="35"/>
  <c r="AQ453" i="35"/>
  <c r="AS461" i="35"/>
  <c r="AN461" i="35"/>
  <c r="AL461" i="35"/>
  <c r="AR461" i="35"/>
  <c r="AP461" i="35"/>
  <c r="AJ461" i="35"/>
  <c r="AK461" i="35"/>
  <c r="AQ461" i="35"/>
  <c r="AM461" i="35"/>
  <c r="AO461" i="35"/>
  <c r="AS473" i="35"/>
  <c r="AN473" i="35"/>
  <c r="AP473" i="35"/>
  <c r="AO473" i="35"/>
  <c r="AQ473" i="35"/>
  <c r="AK473" i="35"/>
  <c r="AM473" i="35"/>
  <c r="AR473" i="35"/>
  <c r="AJ473" i="35"/>
  <c r="AL473" i="35"/>
  <c r="AS481" i="35"/>
  <c r="AN481" i="35"/>
  <c r="AM481" i="35"/>
  <c r="AO481" i="35"/>
  <c r="AQ481" i="35"/>
  <c r="AK481" i="35"/>
  <c r="AP481" i="35"/>
  <c r="AJ481" i="35"/>
  <c r="AL481" i="35"/>
  <c r="AR481" i="35"/>
  <c r="AP489" i="35"/>
  <c r="AK489" i="35"/>
  <c r="AQ489" i="35"/>
  <c r="AL489" i="35"/>
  <c r="AN489" i="35"/>
  <c r="AS489" i="35"/>
  <c r="AM489" i="35"/>
  <c r="AO489" i="35"/>
  <c r="AR489" i="35"/>
  <c r="AJ489" i="35"/>
  <c r="AP497" i="35"/>
  <c r="AK497" i="35"/>
  <c r="AQ497" i="35"/>
  <c r="AL497" i="35"/>
  <c r="AN497" i="35"/>
  <c r="AJ497" i="35"/>
  <c r="AS497" i="35"/>
  <c r="AM497" i="35"/>
  <c r="AO497" i="35"/>
  <c r="AR497" i="35"/>
  <c r="AP505" i="35"/>
  <c r="AK505" i="35"/>
  <c r="AQ505" i="35"/>
  <c r="AL505" i="35"/>
  <c r="AN505" i="35"/>
  <c r="AR505" i="35"/>
  <c r="AJ505" i="35"/>
  <c r="AS505" i="35"/>
  <c r="AM505" i="35"/>
  <c r="AO505" i="35"/>
  <c r="AQ509" i="35"/>
  <c r="AO509" i="35"/>
  <c r="AJ509" i="35"/>
  <c r="AL509" i="35"/>
  <c r="AR509" i="35"/>
  <c r="AM509" i="35"/>
  <c r="AK509" i="35"/>
  <c r="AP509" i="35"/>
  <c r="AN509" i="35"/>
  <c r="AS509" i="35"/>
  <c r="AR517" i="35"/>
  <c r="AM517" i="35"/>
  <c r="AS517" i="35"/>
  <c r="AQ517" i="35"/>
  <c r="AO517" i="35"/>
  <c r="AL517" i="35"/>
  <c r="AN517" i="35"/>
  <c r="AK517" i="35"/>
  <c r="AJ517" i="35"/>
  <c r="AP517" i="35"/>
  <c r="AJ12" i="35"/>
  <c r="AJ14" i="35"/>
  <c r="AQ223" i="35"/>
  <c r="AM223" i="35"/>
  <c r="AR223" i="35"/>
  <c r="AL223" i="35"/>
  <c r="AP223" i="35"/>
  <c r="AK223" i="35"/>
  <c r="AO223" i="35"/>
  <c r="AN223" i="35"/>
  <c r="AJ223" i="35"/>
  <c r="AS223" i="35"/>
  <c r="AS224" i="35"/>
  <c r="AO224" i="35"/>
  <c r="AK224" i="35"/>
  <c r="AR224" i="35"/>
  <c r="AM224" i="35"/>
  <c r="AQ224" i="35"/>
  <c r="AL224" i="35"/>
  <c r="AP224" i="35"/>
  <c r="AN224" i="35"/>
  <c r="AJ224" i="35"/>
  <c r="AS217" i="35"/>
  <c r="AO217" i="35"/>
  <c r="AK217" i="35"/>
  <c r="AR217" i="35"/>
  <c r="AN217" i="35"/>
  <c r="AJ217" i="35"/>
  <c r="AM217" i="35"/>
  <c r="AL217" i="35"/>
  <c r="AQ217" i="35"/>
  <c r="AP217" i="35"/>
  <c r="AP626" i="35"/>
  <c r="AL626" i="35"/>
  <c r="AO626" i="35"/>
  <c r="AJ626" i="35"/>
  <c r="AR626" i="35"/>
  <c r="AK626" i="35"/>
  <c r="AN626" i="35"/>
  <c r="AM626" i="35"/>
  <c r="AS626" i="35"/>
  <c r="AQ626" i="35"/>
  <c r="AP640" i="35"/>
  <c r="AL640" i="35"/>
  <c r="AS640" i="35"/>
  <c r="AN640" i="35"/>
  <c r="AM640" i="35"/>
  <c r="AQ640" i="35"/>
  <c r="AO640" i="35"/>
  <c r="AK640" i="35"/>
  <c r="AJ640" i="35"/>
  <c r="AR640" i="35"/>
  <c r="AR586" i="35"/>
  <c r="AN586" i="35"/>
  <c r="AJ586" i="35"/>
  <c r="AP586" i="35"/>
  <c r="AK586" i="35"/>
  <c r="AQ586" i="35"/>
  <c r="AS586" i="35"/>
  <c r="AO586" i="35"/>
  <c r="AM586" i="35"/>
  <c r="AL586" i="35"/>
  <c r="AS370" i="35"/>
  <c r="AO370" i="35"/>
  <c r="AK370" i="35"/>
  <c r="AP370" i="35"/>
  <c r="AJ370" i="35"/>
  <c r="AN370" i="35"/>
  <c r="AR370" i="35"/>
  <c r="AQ370" i="35"/>
  <c r="AM370" i="35"/>
  <c r="AL370" i="35"/>
  <c r="AS378" i="35"/>
  <c r="AO378" i="35"/>
  <c r="AK378" i="35"/>
  <c r="AP378" i="35"/>
  <c r="AJ378" i="35"/>
  <c r="AN378" i="35"/>
  <c r="AM378" i="35"/>
  <c r="AL378" i="35"/>
  <c r="AR378" i="35"/>
  <c r="AQ378" i="35"/>
  <c r="AP386" i="35"/>
  <c r="AO386" i="35"/>
  <c r="AK386" i="35"/>
  <c r="AQ386" i="35"/>
  <c r="AJ386" i="35"/>
  <c r="AN386" i="35"/>
  <c r="AS386" i="35"/>
  <c r="AR386" i="35"/>
  <c r="AM386" i="35"/>
  <c r="AL386" i="35"/>
  <c r="AM398" i="35"/>
  <c r="AQ398" i="35"/>
  <c r="AL398" i="35"/>
  <c r="AK398" i="35"/>
  <c r="AJ398" i="35"/>
  <c r="AS398" i="35"/>
  <c r="AO398" i="35"/>
  <c r="AP398" i="35"/>
  <c r="AR398" i="35"/>
  <c r="AN398" i="35"/>
  <c r="AM406" i="35"/>
  <c r="AQ406" i="35"/>
  <c r="AL406" i="35"/>
  <c r="AK406" i="35"/>
  <c r="AJ406" i="35"/>
  <c r="AS406" i="35"/>
  <c r="AO406" i="35"/>
  <c r="AP406" i="35"/>
  <c r="AR406" i="35"/>
  <c r="AN406" i="35"/>
  <c r="AS414" i="35"/>
  <c r="AR414" i="35"/>
  <c r="AL414" i="35"/>
  <c r="AM414" i="35"/>
  <c r="AQ414" i="35"/>
  <c r="AO414" i="35"/>
  <c r="AK414" i="35"/>
  <c r="AP414" i="35"/>
  <c r="AN414" i="35"/>
  <c r="AJ414" i="35"/>
  <c r="AS422" i="35"/>
  <c r="AJ422" i="35"/>
  <c r="AK422" i="35"/>
  <c r="AN422" i="35"/>
  <c r="AP422" i="35"/>
  <c r="AR422" i="35"/>
  <c r="AQ422" i="35"/>
  <c r="AL422" i="35"/>
  <c r="AO422" i="35"/>
  <c r="AM422" i="35"/>
  <c r="AP430" i="35"/>
  <c r="AK430" i="35"/>
  <c r="AS430" i="35"/>
  <c r="AJ430" i="35"/>
  <c r="AQ430" i="35"/>
  <c r="AO430" i="35"/>
  <c r="AL430" i="35"/>
  <c r="AR430" i="35"/>
  <c r="AN430" i="35"/>
  <c r="AM430" i="35"/>
  <c r="AP438" i="35"/>
  <c r="AK438" i="35"/>
  <c r="AS438" i="35"/>
  <c r="AJ438" i="35"/>
  <c r="AQ438" i="35"/>
  <c r="AO438" i="35"/>
  <c r="AN438" i="35"/>
  <c r="AM438" i="35"/>
  <c r="AL438" i="35"/>
  <c r="AR438" i="35"/>
  <c r="AP442" i="35"/>
  <c r="AK442" i="35"/>
  <c r="AM442" i="35"/>
  <c r="AJ442" i="35"/>
  <c r="AL442" i="35"/>
  <c r="AR442" i="35"/>
  <c r="AQ442" i="35"/>
  <c r="AS442" i="35"/>
  <c r="AO442" i="35"/>
  <c r="AN442" i="35"/>
  <c r="AP450" i="35"/>
  <c r="AK450" i="35"/>
  <c r="AM450" i="35"/>
  <c r="AJ450" i="35"/>
  <c r="AL450" i="35"/>
  <c r="AN450" i="35"/>
  <c r="AO450" i="35"/>
  <c r="AR450" i="35"/>
  <c r="AQ450" i="35"/>
  <c r="AS450" i="35"/>
  <c r="AP458" i="35"/>
  <c r="AK458" i="35"/>
  <c r="AM458" i="35"/>
  <c r="AJ458" i="35"/>
  <c r="AL458" i="35"/>
  <c r="AN458" i="35"/>
  <c r="AQ458" i="35"/>
  <c r="AS458" i="35"/>
  <c r="AO458" i="35"/>
  <c r="AR458" i="35"/>
  <c r="AP466" i="35"/>
  <c r="AK466" i="35"/>
  <c r="AM466" i="35"/>
  <c r="AJ466" i="35"/>
  <c r="AL466" i="35"/>
  <c r="AN466" i="35"/>
  <c r="AO466" i="35"/>
  <c r="AR466" i="35"/>
  <c r="AQ466" i="35"/>
  <c r="AS466" i="35"/>
  <c r="AP474" i="35"/>
  <c r="AK474" i="35"/>
  <c r="AM474" i="35"/>
  <c r="AJ474" i="35"/>
  <c r="AL474" i="35"/>
  <c r="AN474" i="35"/>
  <c r="AQ474" i="35"/>
  <c r="AS474" i="35"/>
  <c r="AO474" i="35"/>
  <c r="AR474" i="35"/>
  <c r="AM482" i="35"/>
  <c r="AN482" i="35"/>
  <c r="AQ482" i="35"/>
  <c r="AK482" i="35"/>
  <c r="AP482" i="35"/>
  <c r="AS482" i="35"/>
  <c r="AO482" i="35"/>
  <c r="AJ482" i="35"/>
  <c r="AR482" i="35"/>
  <c r="AL482" i="35"/>
  <c r="AJ490" i="35"/>
  <c r="AL490" i="35"/>
  <c r="AN490" i="35"/>
  <c r="AO490" i="35"/>
  <c r="AP490" i="35"/>
  <c r="AR490" i="35"/>
  <c r="AK490" i="35"/>
  <c r="AQ490" i="35"/>
  <c r="AS490" i="35"/>
  <c r="AM490" i="35"/>
  <c r="AJ494" i="35"/>
  <c r="AL494" i="35"/>
  <c r="AM494" i="35"/>
  <c r="AK494" i="35"/>
  <c r="AN494" i="35"/>
  <c r="AO494" i="35"/>
  <c r="AQ494" i="35"/>
  <c r="AP494" i="35"/>
  <c r="AR494" i="35"/>
  <c r="AS494" i="35"/>
  <c r="AJ502" i="35"/>
  <c r="AL502" i="35"/>
  <c r="AM502" i="35"/>
  <c r="AK502" i="35"/>
  <c r="AR502" i="35"/>
  <c r="AS502" i="35"/>
  <c r="AN502" i="35"/>
  <c r="AO502" i="35"/>
  <c r="AQ502" i="35"/>
  <c r="AP502" i="35"/>
  <c r="AJ506" i="35"/>
  <c r="AL506" i="35"/>
  <c r="AN506" i="35"/>
  <c r="AO506" i="35"/>
  <c r="AQ506" i="35"/>
  <c r="AS506" i="35"/>
  <c r="AM506" i="35"/>
  <c r="AP506" i="35"/>
  <c r="AR506" i="35"/>
  <c r="AK506" i="35"/>
  <c r="AS510" i="35"/>
  <c r="AN510" i="35"/>
  <c r="AK510" i="35"/>
  <c r="AM510" i="35"/>
  <c r="AR510" i="35"/>
  <c r="AP510" i="35"/>
  <c r="AJ510" i="35"/>
  <c r="AL510" i="35"/>
  <c r="AQ510" i="35"/>
  <c r="AO510" i="35"/>
  <c r="AS514" i="35"/>
  <c r="AN514" i="35"/>
  <c r="AL514" i="35"/>
  <c r="AJ514" i="35"/>
  <c r="AP514" i="35"/>
  <c r="AQ514" i="35"/>
  <c r="AO514" i="35"/>
  <c r="AM514" i="35"/>
  <c r="AK514" i="35"/>
  <c r="AR514" i="35"/>
  <c r="AS518" i="35"/>
  <c r="AN518" i="35"/>
  <c r="AK518" i="35"/>
  <c r="AM518" i="35"/>
  <c r="AO518" i="35"/>
  <c r="AR518" i="35"/>
  <c r="AP518" i="35"/>
  <c r="AJ518" i="35"/>
  <c r="AQ518" i="35"/>
  <c r="AL518" i="35"/>
  <c r="AJ20" i="35"/>
  <c r="AJ22" i="35"/>
  <c r="AS215" i="35"/>
  <c r="AO215" i="35"/>
  <c r="AK215" i="35"/>
  <c r="AR215" i="35"/>
  <c r="AN215" i="35"/>
  <c r="AJ215" i="35"/>
  <c r="AQ215" i="35"/>
  <c r="AP215" i="35"/>
  <c r="AM215" i="35"/>
  <c r="AL215" i="35"/>
  <c r="AS320" i="35"/>
  <c r="AO320" i="35"/>
  <c r="AK320" i="35"/>
  <c r="AR320" i="35"/>
  <c r="AM320" i="35"/>
  <c r="AQ320" i="35"/>
  <c r="AL320" i="35"/>
  <c r="AJ320" i="35"/>
  <c r="AP320" i="35"/>
  <c r="AN320" i="35"/>
  <c r="AP579" i="35"/>
  <c r="AL579" i="35"/>
  <c r="AQ579" i="35"/>
  <c r="AK579" i="35"/>
  <c r="AO579" i="35"/>
  <c r="AM579" i="35"/>
  <c r="AS579" i="35"/>
  <c r="AJ579" i="35"/>
  <c r="AR579" i="35"/>
  <c r="AN579" i="35"/>
  <c r="AQ216" i="35"/>
  <c r="AM216" i="35"/>
  <c r="AP216" i="35"/>
  <c r="AL216" i="35"/>
  <c r="AO216" i="35"/>
  <c r="AN216" i="35"/>
  <c r="AS216" i="35"/>
  <c r="AK216" i="35"/>
  <c r="AR216" i="35"/>
  <c r="AJ216" i="35"/>
  <c r="AQ321" i="35"/>
  <c r="AM321" i="35"/>
  <c r="AS321" i="35"/>
  <c r="AN321" i="35"/>
  <c r="AR321" i="35"/>
  <c r="AL321" i="35"/>
  <c r="AK321" i="35"/>
  <c r="AJ321" i="35"/>
  <c r="AP321" i="35"/>
  <c r="AO321" i="35"/>
  <c r="AP634" i="35"/>
  <c r="AL634" i="35"/>
  <c r="AO634" i="35"/>
  <c r="AJ634" i="35"/>
  <c r="AQ634" i="35"/>
  <c r="AS634" i="35"/>
  <c r="AK634" i="35"/>
  <c r="AR634" i="35"/>
  <c r="AN634" i="35"/>
  <c r="AM634" i="35"/>
  <c r="AQ225" i="35"/>
  <c r="AM225" i="35"/>
  <c r="AS225" i="35"/>
  <c r="AN225" i="35"/>
  <c r="AR225" i="35"/>
  <c r="AL225" i="35"/>
  <c r="AP225" i="35"/>
  <c r="AO225" i="35"/>
  <c r="AK225" i="35"/>
  <c r="AJ225" i="35"/>
  <c r="AP638" i="35"/>
  <c r="AL638" i="35"/>
  <c r="AR638" i="35"/>
  <c r="AM638" i="35"/>
  <c r="AS638" i="35"/>
  <c r="AK638" i="35"/>
  <c r="AQ638" i="35"/>
  <c r="AO638" i="35"/>
  <c r="AN638" i="35"/>
  <c r="AJ638" i="35"/>
  <c r="AS218" i="35"/>
  <c r="AO218" i="35"/>
  <c r="AK218" i="35"/>
  <c r="AN218" i="35"/>
  <c r="AR218" i="35"/>
  <c r="AM218" i="35"/>
  <c r="AL218" i="35"/>
  <c r="AJ218" i="35"/>
  <c r="AQ218" i="35"/>
  <c r="AP218" i="35"/>
  <c r="AQ315" i="35"/>
  <c r="AM315" i="35"/>
  <c r="AO315" i="35"/>
  <c r="AJ315" i="35"/>
  <c r="AS315" i="35"/>
  <c r="AN315" i="35"/>
  <c r="AR315" i="35"/>
  <c r="AP315" i="35"/>
  <c r="AL315" i="35"/>
  <c r="AK315" i="35"/>
  <c r="AR576" i="35"/>
  <c r="AN576" i="35"/>
  <c r="AJ576" i="35"/>
  <c r="AO576" i="35"/>
  <c r="AQ576" i="35"/>
  <c r="AK576" i="35"/>
  <c r="AP576" i="35"/>
  <c r="AS576" i="35"/>
  <c r="AM576" i="35"/>
  <c r="AL576" i="35"/>
  <c r="AR627" i="35"/>
  <c r="AN627" i="35"/>
  <c r="AJ627" i="35"/>
  <c r="AP627" i="35"/>
  <c r="AK627" i="35"/>
  <c r="AO627" i="35"/>
  <c r="AM627" i="35"/>
  <c r="AL627" i="35"/>
  <c r="AS627" i="35"/>
  <c r="AQ627" i="35"/>
  <c r="AR643" i="35"/>
  <c r="AN643" i="35"/>
  <c r="AJ643" i="35"/>
  <c r="AP643" i="35"/>
  <c r="AK643" i="35"/>
  <c r="AS643" i="35"/>
  <c r="AL643" i="35"/>
  <c r="AO643" i="35"/>
  <c r="AM643" i="35"/>
  <c r="AQ643" i="35"/>
  <c r="AP581" i="35"/>
  <c r="AL581" i="35"/>
  <c r="AR581" i="35"/>
  <c r="AM581" i="35"/>
  <c r="AQ581" i="35"/>
  <c r="AJ581" i="35"/>
  <c r="AK581" i="35"/>
  <c r="AS581" i="35"/>
  <c r="AO581" i="35"/>
  <c r="AN581" i="35"/>
  <c r="AP632" i="35"/>
  <c r="K58" i="42" s="1"/>
  <c r="AL632" i="35"/>
  <c r="AS632" i="35"/>
  <c r="AN632" i="35"/>
  <c r="AO632" i="35"/>
  <c r="AK632" i="35"/>
  <c r="AR632" i="35"/>
  <c r="AJ632" i="35"/>
  <c r="AQ632" i="35"/>
  <c r="L58" i="42" s="1"/>
  <c r="AM632" i="35"/>
  <c r="AR578" i="35"/>
  <c r="AN578" i="35"/>
  <c r="AJ578" i="35"/>
  <c r="AP578" i="35"/>
  <c r="AK578" i="35"/>
  <c r="AS578" i="35"/>
  <c r="AL578" i="35"/>
  <c r="AM578" i="35"/>
  <c r="AQ578" i="35"/>
  <c r="AO578" i="35"/>
  <c r="AR629" i="35"/>
  <c r="AN629" i="35"/>
  <c r="AJ629" i="35"/>
  <c r="AQ629" i="35"/>
  <c r="AL629" i="35"/>
  <c r="AP629" i="35"/>
  <c r="AM629" i="35"/>
  <c r="AK629" i="35"/>
  <c r="AS629" i="35"/>
  <c r="AO629" i="35"/>
  <c r="AJ23" i="35"/>
  <c r="AJ21" i="35"/>
  <c r="AJ11" i="35"/>
  <c r="AR519" i="35"/>
  <c r="AM519" i="35"/>
  <c r="AO519" i="35"/>
  <c r="AQ519" i="35"/>
  <c r="AS519" i="35"/>
  <c r="AN519" i="35"/>
  <c r="AK519" i="35"/>
  <c r="AJ519" i="35"/>
  <c r="AL519" i="35"/>
  <c r="AP519" i="35"/>
  <c r="AS372" i="35"/>
  <c r="AO372" i="35"/>
  <c r="AK372" i="35"/>
  <c r="AQ372" i="35"/>
  <c r="AL372" i="35"/>
  <c r="AP372" i="35"/>
  <c r="AJ372" i="35"/>
  <c r="AR372" i="35"/>
  <c r="AN372" i="35"/>
  <c r="AM372" i="35"/>
  <c r="AS376" i="35"/>
  <c r="AO376" i="35"/>
  <c r="AK376" i="35"/>
  <c r="AN376" i="35"/>
  <c r="AR376" i="35"/>
  <c r="AM376" i="35"/>
  <c r="AL376" i="35"/>
  <c r="AJ376" i="35"/>
  <c r="AQ376" i="35"/>
  <c r="AP376" i="35"/>
  <c r="AS380" i="35"/>
  <c r="AO380" i="35"/>
  <c r="AK380" i="35"/>
  <c r="AQ380" i="35"/>
  <c r="AL380" i="35"/>
  <c r="AP380" i="35"/>
  <c r="AJ380" i="35"/>
  <c r="AN380" i="35"/>
  <c r="AM380" i="35"/>
  <c r="AR380" i="35"/>
  <c r="AS384" i="35"/>
  <c r="AO384" i="35"/>
  <c r="AK384" i="35"/>
  <c r="AN384" i="35"/>
  <c r="AR384" i="35"/>
  <c r="AM384" i="35"/>
  <c r="AQ384" i="35"/>
  <c r="AP384" i="35"/>
  <c r="AL384" i="35"/>
  <c r="AJ384" i="35"/>
  <c r="AS388" i="35"/>
  <c r="AN388" i="35"/>
  <c r="AL388" i="35"/>
  <c r="AR388" i="35"/>
  <c r="AM388" i="35"/>
  <c r="AJ388" i="35"/>
  <c r="AP388" i="35"/>
  <c r="AQ388" i="35"/>
  <c r="AK388" i="35"/>
  <c r="AO388" i="35"/>
  <c r="AS392" i="35"/>
  <c r="AN392" i="35"/>
  <c r="AL392" i="35"/>
  <c r="AR392" i="35"/>
  <c r="AQ392" i="35"/>
  <c r="AJ392" i="35"/>
  <c r="AP392" i="35"/>
  <c r="AM392" i="35"/>
  <c r="AO392" i="35"/>
  <c r="AK392" i="35"/>
  <c r="AS396" i="35"/>
  <c r="AN396" i="35"/>
  <c r="AL396" i="35"/>
  <c r="AR396" i="35"/>
  <c r="AM396" i="35"/>
  <c r="AJ396" i="35"/>
  <c r="AP396" i="35"/>
  <c r="AQ396" i="35"/>
  <c r="AK396" i="35"/>
  <c r="AO396" i="35"/>
  <c r="AS400" i="35"/>
  <c r="AR400" i="35"/>
  <c r="AL400" i="35"/>
  <c r="AQ400" i="35"/>
  <c r="AM400" i="35"/>
  <c r="AN400" i="35"/>
  <c r="AP400" i="35"/>
  <c r="AJ400" i="35"/>
  <c r="AO400" i="35"/>
  <c r="AK400" i="35"/>
  <c r="AS404" i="35"/>
  <c r="AR404" i="35"/>
  <c r="AL404" i="35"/>
  <c r="AM404" i="35"/>
  <c r="AQ404" i="35"/>
  <c r="AN404" i="35"/>
  <c r="AP404" i="35"/>
  <c r="AJ404" i="35"/>
  <c r="AK404" i="35"/>
  <c r="AO404" i="35"/>
  <c r="AS408" i="35"/>
  <c r="AR408" i="35"/>
  <c r="AL408" i="35"/>
  <c r="AQ408" i="35"/>
  <c r="AM408" i="35"/>
  <c r="AN408" i="35"/>
  <c r="AP408" i="35"/>
  <c r="AJ408" i="35"/>
  <c r="AO408" i="35"/>
  <c r="AK408" i="35"/>
  <c r="AM412" i="35"/>
  <c r="AR412" i="35"/>
  <c r="AL412" i="35"/>
  <c r="AK412" i="35"/>
  <c r="AQ412" i="35"/>
  <c r="AN412" i="35"/>
  <c r="AP412" i="35"/>
  <c r="AJ412" i="35"/>
  <c r="AO412" i="35"/>
  <c r="AS412" i="35"/>
  <c r="AQ416" i="35"/>
  <c r="AM416" i="35"/>
  <c r="AL416" i="35"/>
  <c r="AK416" i="35"/>
  <c r="AJ416" i="35"/>
  <c r="AR416" i="35"/>
  <c r="AP416" i="35"/>
  <c r="AN416" i="35"/>
  <c r="AS416" i="35"/>
  <c r="AO416" i="35"/>
  <c r="AL420" i="35"/>
  <c r="AR420" i="35"/>
  <c r="AP420" i="35"/>
  <c r="AQ420" i="35"/>
  <c r="AM420" i="35"/>
  <c r="AN420" i="35"/>
  <c r="AS420" i="35"/>
  <c r="AJ420" i="35"/>
  <c r="AK420" i="35"/>
  <c r="AO420" i="35"/>
  <c r="AL424" i="35"/>
  <c r="AN424" i="35"/>
  <c r="AQ424" i="35"/>
  <c r="AK424" i="35"/>
  <c r="AP424" i="35"/>
  <c r="AR424" i="35"/>
  <c r="AJ424" i="35"/>
  <c r="AS424" i="35"/>
  <c r="AO424" i="35"/>
  <c r="AM424" i="35"/>
  <c r="AP428" i="35"/>
  <c r="AK428" i="35"/>
  <c r="AL428" i="35"/>
  <c r="AN428" i="35"/>
  <c r="AS428" i="35"/>
  <c r="AJ428" i="35"/>
  <c r="AM428" i="35"/>
  <c r="AO428" i="35"/>
  <c r="AR428" i="35"/>
  <c r="AQ428" i="35"/>
  <c r="AP432" i="35"/>
  <c r="AK432" i="35"/>
  <c r="AQ432" i="35"/>
  <c r="AO432" i="35"/>
  <c r="AM432" i="35"/>
  <c r="AN432" i="35"/>
  <c r="AS432" i="35"/>
  <c r="AJ432" i="35"/>
  <c r="AR432" i="35"/>
  <c r="AL432" i="35"/>
  <c r="AP436" i="35"/>
  <c r="AK436" i="35"/>
  <c r="AL436" i="35"/>
  <c r="AJ436" i="35"/>
  <c r="AS436" i="35"/>
  <c r="AN436" i="35"/>
  <c r="AR436" i="35"/>
  <c r="AQ436" i="35"/>
  <c r="AM436" i="35"/>
  <c r="AO436" i="35"/>
  <c r="AP440" i="35"/>
  <c r="AK440" i="35"/>
  <c r="AQ440" i="35"/>
  <c r="AO440" i="35"/>
  <c r="AM440" i="35"/>
  <c r="AN440" i="35"/>
  <c r="AR440" i="35"/>
  <c r="AL440" i="35"/>
  <c r="AS440" i="35"/>
  <c r="AJ440" i="35"/>
  <c r="AP444" i="35"/>
  <c r="AK444" i="35"/>
  <c r="AL444" i="35"/>
  <c r="AR444" i="35"/>
  <c r="AS444" i="35"/>
  <c r="AN444" i="35"/>
  <c r="AM444" i="35"/>
  <c r="AO444" i="35"/>
  <c r="AJ444" i="35"/>
  <c r="AQ444" i="35"/>
  <c r="AP448" i="35"/>
  <c r="AK448" i="35"/>
  <c r="AQ448" i="35"/>
  <c r="AO448" i="35"/>
  <c r="AM448" i="35"/>
  <c r="AN448" i="35"/>
  <c r="AS448" i="35"/>
  <c r="AR448" i="35"/>
  <c r="AJ448" i="35"/>
  <c r="AL448" i="35"/>
  <c r="AP452" i="35"/>
  <c r="AK452" i="35"/>
  <c r="AL452" i="35"/>
  <c r="AJ452" i="35"/>
  <c r="AS452" i="35"/>
  <c r="AN452" i="35"/>
  <c r="AR452" i="35"/>
  <c r="AQ452" i="35"/>
  <c r="AM452" i="35"/>
  <c r="AO452" i="35"/>
  <c r="AP456" i="35"/>
  <c r="AK456" i="35"/>
  <c r="AQ456" i="35"/>
  <c r="AO456" i="35"/>
  <c r="AM456" i="35"/>
  <c r="AN456" i="35"/>
  <c r="AJ456" i="35"/>
  <c r="AL456" i="35"/>
  <c r="AS456" i="35"/>
  <c r="AR456" i="35"/>
  <c r="AP460" i="35"/>
  <c r="AK460" i="35"/>
  <c r="AL460" i="35"/>
  <c r="AR460" i="35"/>
  <c r="AS460" i="35"/>
  <c r="AN460" i="35"/>
  <c r="AM460" i="35"/>
  <c r="AO460" i="35"/>
  <c r="AJ460" i="35"/>
  <c r="AQ460" i="35"/>
  <c r="AP464" i="35"/>
  <c r="AK464" i="35"/>
  <c r="AQ464" i="35"/>
  <c r="AO464" i="35"/>
  <c r="AM464" i="35"/>
  <c r="AN464" i="35"/>
  <c r="AS464" i="35"/>
  <c r="AJ464" i="35"/>
  <c r="AR464" i="35"/>
  <c r="AL464" i="35"/>
  <c r="AP468" i="35"/>
  <c r="AK468" i="35"/>
  <c r="AL468" i="35"/>
  <c r="AR468" i="35"/>
  <c r="AS468" i="35"/>
  <c r="AN468" i="35"/>
  <c r="AJ468" i="35"/>
  <c r="AQ468" i="35"/>
  <c r="AM468" i="35"/>
  <c r="AO468" i="35"/>
  <c r="AP472" i="35"/>
  <c r="AK472" i="35"/>
  <c r="AQ472" i="35"/>
  <c r="AO472" i="35"/>
  <c r="AM472" i="35"/>
  <c r="AN472" i="35"/>
  <c r="AJ472" i="35"/>
  <c r="AL472" i="35"/>
  <c r="AS472" i="35"/>
  <c r="AR472" i="35"/>
  <c r="AP476" i="35"/>
  <c r="AK476" i="35"/>
  <c r="AL476" i="35"/>
  <c r="AR476" i="35"/>
  <c r="AS476" i="35"/>
  <c r="AN476" i="35"/>
  <c r="AM476" i="35"/>
  <c r="AO476" i="35"/>
  <c r="AJ476" i="35"/>
  <c r="AQ476" i="35"/>
  <c r="AP480" i="35"/>
  <c r="AR480" i="35"/>
  <c r="AQ480" i="35"/>
  <c r="AK480" i="35"/>
  <c r="AM480" i="35"/>
  <c r="AJ480" i="35"/>
  <c r="AS480" i="35"/>
  <c r="AO480" i="35"/>
  <c r="AN480" i="35"/>
  <c r="AL480" i="35"/>
  <c r="AJ484" i="35"/>
  <c r="AL484" i="35"/>
  <c r="AQ484" i="35"/>
  <c r="AS484" i="35"/>
  <c r="AM484" i="35"/>
  <c r="AO484" i="35"/>
  <c r="AK484" i="35"/>
  <c r="AR484" i="35"/>
  <c r="AN484" i="35"/>
  <c r="AP484" i="35"/>
  <c r="AJ488" i="35"/>
  <c r="AL488" i="35"/>
  <c r="AR488" i="35"/>
  <c r="AP488" i="35"/>
  <c r="AN488" i="35"/>
  <c r="AS488" i="35"/>
  <c r="AK488" i="35"/>
  <c r="AQ488" i="35"/>
  <c r="AM488" i="35"/>
  <c r="AO488" i="35"/>
  <c r="AJ492" i="35"/>
  <c r="AL492" i="35"/>
  <c r="AQ492" i="35"/>
  <c r="AS492" i="35"/>
  <c r="AR492" i="35"/>
  <c r="AK492" i="35"/>
  <c r="AN492" i="35"/>
  <c r="AO492" i="35"/>
  <c r="AM492" i="35"/>
  <c r="AP492" i="35"/>
  <c r="AJ496" i="35"/>
  <c r="AL496" i="35"/>
  <c r="AR496" i="35"/>
  <c r="AP496" i="35"/>
  <c r="AQ496" i="35"/>
  <c r="AK496" i="35"/>
  <c r="AM496" i="35"/>
  <c r="AS496" i="35"/>
  <c r="AN496" i="35"/>
  <c r="AO496" i="35"/>
  <c r="AJ500" i="35"/>
  <c r="AL500" i="35"/>
  <c r="AQ500" i="35"/>
  <c r="AS500" i="35"/>
  <c r="AP500" i="35"/>
  <c r="AR500" i="35"/>
  <c r="AK500" i="35"/>
  <c r="AN500" i="35"/>
  <c r="AO500" i="35"/>
  <c r="AM500" i="35"/>
  <c r="AJ504" i="35"/>
  <c r="AL504" i="35"/>
  <c r="AR504" i="35"/>
  <c r="AP504" i="35"/>
  <c r="AN504" i="35"/>
  <c r="AO504" i="35"/>
  <c r="AQ504" i="35"/>
  <c r="AK504" i="35"/>
  <c r="AM504" i="35"/>
  <c r="AS504" i="35"/>
  <c r="AK508" i="35"/>
  <c r="AQ508" i="35"/>
  <c r="AR508" i="35"/>
  <c r="AM508" i="35"/>
  <c r="AN508" i="35"/>
  <c r="AJ508" i="35"/>
  <c r="AS508" i="35"/>
  <c r="AP508" i="35"/>
  <c r="AO508" i="35"/>
  <c r="AL508" i="35"/>
  <c r="AS512" i="35"/>
  <c r="AN512" i="35"/>
  <c r="AP512" i="35"/>
  <c r="AR512" i="35"/>
  <c r="AJ512" i="35"/>
  <c r="AL512" i="35"/>
  <c r="AM512" i="35"/>
  <c r="AO512" i="35"/>
  <c r="AQ512" i="35"/>
  <c r="AK512" i="35"/>
  <c r="AS516" i="35"/>
  <c r="AN516" i="35"/>
  <c r="AO516" i="35"/>
  <c r="AQ516" i="35"/>
  <c r="AL516" i="35"/>
  <c r="AM516" i="35"/>
  <c r="AK516" i="35"/>
  <c r="AR516" i="35"/>
  <c r="AP516" i="35"/>
  <c r="AJ516" i="35"/>
  <c r="AQ646" i="35"/>
  <c r="AM646" i="35"/>
  <c r="AP646" i="35"/>
  <c r="AL646" i="35"/>
  <c r="AS646" i="35"/>
  <c r="AO646" i="35"/>
  <c r="AK646" i="35"/>
  <c r="AR646" i="35"/>
  <c r="AN646" i="35"/>
  <c r="AJ646" i="35"/>
  <c r="AQ650" i="35"/>
  <c r="AM650" i="35"/>
  <c r="AP650" i="35"/>
  <c r="AL650" i="35"/>
  <c r="AS650" i="35"/>
  <c r="AO650" i="35"/>
  <c r="AK650" i="35"/>
  <c r="AR650" i="35"/>
  <c r="AN650" i="35"/>
  <c r="AJ650" i="35"/>
  <c r="AQ654" i="35"/>
  <c r="AM654" i="35"/>
  <c r="AP654" i="35"/>
  <c r="AL654" i="35"/>
  <c r="AS654" i="35"/>
  <c r="AO654" i="35"/>
  <c r="AK654" i="35"/>
  <c r="AR654" i="35"/>
  <c r="AN654" i="35"/>
  <c r="AJ654" i="35"/>
  <c r="AQ658" i="35"/>
  <c r="AM658" i="35"/>
  <c r="AP658" i="35"/>
  <c r="AL658" i="35"/>
  <c r="AS658" i="35"/>
  <c r="AO658" i="35"/>
  <c r="AK658" i="35"/>
  <c r="AR658" i="35"/>
  <c r="AN658" i="35"/>
  <c r="AJ658" i="35"/>
  <c r="AQ662" i="35"/>
  <c r="AM662" i="35"/>
  <c r="AP662" i="35"/>
  <c r="AL662" i="35"/>
  <c r="AS662" i="35"/>
  <c r="AO662" i="35"/>
  <c r="AK662" i="35"/>
  <c r="AR662" i="35"/>
  <c r="AN662" i="35"/>
  <c r="AJ662" i="35"/>
  <c r="AQ666" i="35"/>
  <c r="AM666" i="35"/>
  <c r="AP666" i="35"/>
  <c r="AL666" i="35"/>
  <c r="AS666" i="35"/>
  <c r="AO666" i="35"/>
  <c r="AK666" i="35"/>
  <c r="AR666" i="35"/>
  <c r="AN666" i="35"/>
  <c r="AJ666" i="35"/>
  <c r="AQ670" i="35"/>
  <c r="AM670" i="35"/>
  <c r="AP670" i="35"/>
  <c r="AL670" i="35"/>
  <c r="AS670" i="35"/>
  <c r="AO670" i="35"/>
  <c r="AK670" i="35"/>
  <c r="AR670" i="35"/>
  <c r="AN670" i="35"/>
  <c r="AJ670" i="35"/>
  <c r="AS647" i="35"/>
  <c r="AO647" i="35"/>
  <c r="AK647" i="35"/>
  <c r="AR647" i="35"/>
  <c r="AN647" i="35"/>
  <c r="AJ647" i="35"/>
  <c r="AQ647" i="35"/>
  <c r="AM647" i="35"/>
  <c r="AP647" i="35"/>
  <c r="AL647" i="35"/>
  <c r="AS651" i="35"/>
  <c r="AO651" i="35"/>
  <c r="AK651" i="35"/>
  <c r="AR651" i="35"/>
  <c r="AN651" i="35"/>
  <c r="AJ651" i="35"/>
  <c r="AQ651" i="35"/>
  <c r="AM651" i="35"/>
  <c r="AP651" i="35"/>
  <c r="AL651" i="35"/>
  <c r="AS655" i="35"/>
  <c r="AO655" i="35"/>
  <c r="AK655" i="35"/>
  <c r="AR655" i="35"/>
  <c r="AN655" i="35"/>
  <c r="AJ655" i="35"/>
  <c r="AQ655" i="35"/>
  <c r="AM655" i="35"/>
  <c r="AP655" i="35"/>
  <c r="AL655" i="35"/>
  <c r="AS659" i="35"/>
  <c r="AO659" i="35"/>
  <c r="AK659" i="35"/>
  <c r="AR659" i="35"/>
  <c r="AN659" i="35"/>
  <c r="AJ659" i="35"/>
  <c r="AQ659" i="35"/>
  <c r="AM659" i="35"/>
  <c r="AP659" i="35"/>
  <c r="AL659" i="35"/>
  <c r="AS663" i="35"/>
  <c r="AO663" i="35"/>
  <c r="AK663" i="35"/>
  <c r="AR663" i="35"/>
  <c r="AN663" i="35"/>
  <c r="AJ663" i="35"/>
  <c r="AQ663" i="35"/>
  <c r="AM663" i="35"/>
  <c r="AP663" i="35"/>
  <c r="AL663" i="35"/>
  <c r="AS667" i="35"/>
  <c r="AO667" i="35"/>
  <c r="AK667" i="35"/>
  <c r="AR667" i="35"/>
  <c r="AN667" i="35"/>
  <c r="AJ667" i="35"/>
  <c r="AQ667" i="35"/>
  <c r="AM667" i="35"/>
  <c r="AP667" i="35"/>
  <c r="AL667" i="35"/>
  <c r="AS671" i="35"/>
  <c r="AO671" i="35"/>
  <c r="AK671" i="35"/>
  <c r="AR671" i="35"/>
  <c r="AN671" i="35"/>
  <c r="AJ671" i="35"/>
  <c r="AQ671" i="35"/>
  <c r="AM671" i="35"/>
  <c r="AP671" i="35"/>
  <c r="AL671" i="35"/>
  <c r="AQ644" i="35"/>
  <c r="AM644" i="35"/>
  <c r="AP644" i="35"/>
  <c r="AL644" i="35"/>
  <c r="AS644" i="35"/>
  <c r="AO644" i="35"/>
  <c r="AK644" i="35"/>
  <c r="AR644" i="35"/>
  <c r="AN644" i="35"/>
  <c r="AJ644" i="35"/>
  <c r="AQ648" i="35"/>
  <c r="AM648" i="35"/>
  <c r="AP648" i="35"/>
  <c r="AL648" i="35"/>
  <c r="AS648" i="35"/>
  <c r="AO648" i="35"/>
  <c r="AK648" i="35"/>
  <c r="AR648" i="35"/>
  <c r="AN648" i="35"/>
  <c r="AJ648" i="35"/>
  <c r="AQ652" i="35"/>
  <c r="AM652" i="35"/>
  <c r="AP652" i="35"/>
  <c r="AL652" i="35"/>
  <c r="AS652" i="35"/>
  <c r="AO652" i="35"/>
  <c r="AK652" i="35"/>
  <c r="AR652" i="35"/>
  <c r="AN652" i="35"/>
  <c r="AJ652" i="35"/>
  <c r="AQ656" i="35"/>
  <c r="AM656" i="35"/>
  <c r="AP656" i="35"/>
  <c r="AL656" i="35"/>
  <c r="AS656" i="35"/>
  <c r="AO656" i="35"/>
  <c r="AK656" i="35"/>
  <c r="AR656" i="35"/>
  <c r="AN656" i="35"/>
  <c r="AJ656" i="35"/>
  <c r="AQ660" i="35"/>
  <c r="AM660" i="35"/>
  <c r="AP660" i="35"/>
  <c r="AL660" i="35"/>
  <c r="AS660" i="35"/>
  <c r="AO660" i="35"/>
  <c r="AK660" i="35"/>
  <c r="AR660" i="35"/>
  <c r="AN660" i="35"/>
  <c r="AJ660" i="35"/>
  <c r="AQ664" i="35"/>
  <c r="AM664" i="35"/>
  <c r="AP664" i="35"/>
  <c r="AL664" i="35"/>
  <c r="AS664" i="35"/>
  <c r="AO664" i="35"/>
  <c r="AK664" i="35"/>
  <c r="AR664" i="35"/>
  <c r="AN664" i="35"/>
  <c r="AJ664" i="35"/>
  <c r="AQ668" i="35"/>
  <c r="AM668" i="35"/>
  <c r="AP668" i="35"/>
  <c r="AL668" i="35"/>
  <c r="AS668" i="35"/>
  <c r="AO668" i="35"/>
  <c r="AK668" i="35"/>
  <c r="AR668" i="35"/>
  <c r="AN668" i="35"/>
  <c r="AJ668" i="35"/>
  <c r="AQ672" i="35"/>
  <c r="AM672" i="35"/>
  <c r="AP672" i="35"/>
  <c r="AL672" i="35"/>
  <c r="AS672" i="35"/>
  <c r="AO672" i="35"/>
  <c r="AK672" i="35"/>
  <c r="AR672" i="35"/>
  <c r="AN672" i="35"/>
  <c r="AJ672" i="35"/>
  <c r="AS645" i="35"/>
  <c r="AO645" i="35"/>
  <c r="AK645" i="35"/>
  <c r="AR645" i="35"/>
  <c r="AN645" i="35"/>
  <c r="AJ645" i="35"/>
  <c r="AQ645" i="35"/>
  <c r="AM645" i="35"/>
  <c r="AP645" i="35"/>
  <c r="AL645" i="35"/>
  <c r="AS649" i="35"/>
  <c r="AO649" i="35"/>
  <c r="AK649" i="35"/>
  <c r="AR649" i="35"/>
  <c r="AN649" i="35"/>
  <c r="AJ649" i="35"/>
  <c r="AQ649" i="35"/>
  <c r="AM649" i="35"/>
  <c r="AP649" i="35"/>
  <c r="AL649" i="35"/>
  <c r="AS653" i="35"/>
  <c r="AO653" i="35"/>
  <c r="AK653" i="35"/>
  <c r="AR653" i="35"/>
  <c r="AN653" i="35"/>
  <c r="AJ653" i="35"/>
  <c r="AQ653" i="35"/>
  <c r="AM653" i="35"/>
  <c r="AP653" i="35"/>
  <c r="AL653" i="35"/>
  <c r="AS657" i="35"/>
  <c r="AO657" i="35"/>
  <c r="AK657" i="35"/>
  <c r="AR657" i="35"/>
  <c r="AN657" i="35"/>
  <c r="AJ657" i="35"/>
  <c r="AQ657" i="35"/>
  <c r="AM657" i="35"/>
  <c r="AP657" i="35"/>
  <c r="AL657" i="35"/>
  <c r="AS661" i="35"/>
  <c r="AO661" i="35"/>
  <c r="AK661" i="35"/>
  <c r="AR661" i="35"/>
  <c r="AN661" i="35"/>
  <c r="AJ661" i="35"/>
  <c r="AQ661" i="35"/>
  <c r="AM661" i="35"/>
  <c r="AP661" i="35"/>
  <c r="AL661" i="35"/>
  <c r="AS665" i="35"/>
  <c r="AO665" i="35"/>
  <c r="AK665" i="35"/>
  <c r="AR665" i="35"/>
  <c r="AN665" i="35"/>
  <c r="AJ665" i="35"/>
  <c r="AQ665" i="35"/>
  <c r="AM665" i="35"/>
  <c r="AP665" i="35"/>
  <c r="AL665" i="35"/>
  <c r="AS669" i="35"/>
  <c r="AO669" i="35"/>
  <c r="AK669" i="35"/>
  <c r="AR669" i="35"/>
  <c r="AN669" i="35"/>
  <c r="AJ669" i="35"/>
  <c r="AQ669" i="35"/>
  <c r="AM669" i="35"/>
  <c r="AP669" i="35"/>
  <c r="AL669" i="35"/>
  <c r="AS673" i="35"/>
  <c r="AO673" i="35"/>
  <c r="AK673" i="35"/>
  <c r="AR673" i="35"/>
  <c r="AN673" i="35"/>
  <c r="AJ673" i="35"/>
  <c r="AQ673" i="35"/>
  <c r="AM673" i="35"/>
  <c r="AP673" i="35"/>
  <c r="AL673" i="35"/>
  <c r="AQ598" i="35"/>
  <c r="AM598" i="35"/>
  <c r="AP598" i="35"/>
  <c r="AL598" i="35"/>
  <c r="AS598" i="35"/>
  <c r="AO598" i="35"/>
  <c r="AK598" i="35"/>
  <c r="AR598" i="35"/>
  <c r="AN598" i="35"/>
  <c r="AJ598" i="35"/>
  <c r="AQ602" i="35"/>
  <c r="AM602" i="35"/>
  <c r="AP602" i="35"/>
  <c r="AL602" i="35"/>
  <c r="AS602" i="35"/>
  <c r="AO602" i="35"/>
  <c r="AK602" i="35"/>
  <c r="AJ602" i="35"/>
  <c r="AR602" i="35"/>
  <c r="AN602" i="35"/>
  <c r="AQ618" i="35"/>
  <c r="AM618" i="35"/>
  <c r="AP618" i="35"/>
  <c r="AL618" i="35"/>
  <c r="AR618" i="35"/>
  <c r="AN618" i="35"/>
  <c r="AJ618" i="35"/>
  <c r="AS618" i="35"/>
  <c r="AO618" i="35"/>
  <c r="AK618" i="35"/>
  <c r="AS591" i="35"/>
  <c r="AO591" i="35"/>
  <c r="AK591" i="35"/>
  <c r="AR591" i="35"/>
  <c r="AN591" i="35"/>
  <c r="AJ591" i="35"/>
  <c r="AQ591" i="35"/>
  <c r="AM591" i="35"/>
  <c r="AP591" i="35"/>
  <c r="AL591" i="35"/>
  <c r="AS595" i="35"/>
  <c r="AO595" i="35"/>
  <c r="AK595" i="35"/>
  <c r="AR595" i="35"/>
  <c r="AN595" i="35"/>
  <c r="AJ595" i="35"/>
  <c r="AQ595" i="35"/>
  <c r="AM595" i="35"/>
  <c r="AP595" i="35"/>
  <c r="AL595" i="35"/>
  <c r="AS599" i="35"/>
  <c r="AO599" i="35"/>
  <c r="AK599" i="35"/>
  <c r="AR599" i="35"/>
  <c r="AN599" i="35"/>
  <c r="AJ599" i="35"/>
  <c r="AQ599" i="35"/>
  <c r="AM599" i="35"/>
  <c r="AP599" i="35"/>
  <c r="AL599" i="35"/>
  <c r="AS603" i="35"/>
  <c r="AO603" i="35"/>
  <c r="AK603" i="35"/>
  <c r="AR603" i="35"/>
  <c r="AN603" i="35"/>
  <c r="AJ603" i="35"/>
  <c r="AQ603" i="35"/>
  <c r="AM603" i="35"/>
  <c r="AP603" i="35"/>
  <c r="AL603" i="35"/>
  <c r="AS607" i="35"/>
  <c r="AO607" i="35"/>
  <c r="AK607" i="35"/>
  <c r="AR607" i="35"/>
  <c r="AN607" i="35"/>
  <c r="AJ607" i="35"/>
  <c r="AQ607" i="35"/>
  <c r="AM607" i="35"/>
  <c r="AP607" i="35"/>
  <c r="AL607" i="35"/>
  <c r="AS611" i="35"/>
  <c r="AO611" i="35"/>
  <c r="AK611" i="35"/>
  <c r="AR611" i="35"/>
  <c r="AN611" i="35"/>
  <c r="AJ611" i="35"/>
  <c r="AQ611" i="35"/>
  <c r="AM611" i="35"/>
  <c r="AP611" i="35"/>
  <c r="AL611" i="35"/>
  <c r="AS615" i="35"/>
  <c r="AO615" i="35"/>
  <c r="AK615" i="35"/>
  <c r="AR615" i="35"/>
  <c r="AN615" i="35"/>
  <c r="AJ615" i="35"/>
  <c r="AP615" i="35"/>
  <c r="AL615" i="35"/>
  <c r="AQ615" i="35"/>
  <c r="AM615" i="35"/>
  <c r="AS619" i="35"/>
  <c r="AO619" i="35"/>
  <c r="AK619" i="35"/>
  <c r="AR619" i="35"/>
  <c r="AN619" i="35"/>
  <c r="AJ619" i="35"/>
  <c r="AP619" i="35"/>
  <c r="AL619" i="35"/>
  <c r="AQ619" i="35"/>
  <c r="AM619" i="35"/>
  <c r="AQ610" i="35"/>
  <c r="AM610" i="35"/>
  <c r="AP610" i="35"/>
  <c r="AL610" i="35"/>
  <c r="AS610" i="35"/>
  <c r="AO610" i="35"/>
  <c r="AK610" i="35"/>
  <c r="AJ610" i="35"/>
  <c r="AR610" i="35"/>
  <c r="AN610" i="35"/>
  <c r="AQ592" i="35"/>
  <c r="AM592" i="35"/>
  <c r="AP592" i="35"/>
  <c r="AL592" i="35"/>
  <c r="AS592" i="35"/>
  <c r="AO592" i="35"/>
  <c r="AK592" i="35"/>
  <c r="AN592" i="35"/>
  <c r="AJ592" i="35"/>
  <c r="AR592" i="35"/>
  <c r="AQ596" i="35"/>
  <c r="AM596" i="35"/>
  <c r="AP596" i="35"/>
  <c r="AL596" i="35"/>
  <c r="AS596" i="35"/>
  <c r="AO596" i="35"/>
  <c r="AK596" i="35"/>
  <c r="AR596" i="35"/>
  <c r="AN596" i="35"/>
  <c r="AJ596" i="35"/>
  <c r="AQ600" i="35"/>
  <c r="AM600" i="35"/>
  <c r="AP600" i="35"/>
  <c r="AL600" i="35"/>
  <c r="AS600" i="35"/>
  <c r="AO600" i="35"/>
  <c r="AK600" i="35"/>
  <c r="AN600" i="35"/>
  <c r="AJ600" i="35"/>
  <c r="AR600" i="35"/>
  <c r="AQ604" i="35"/>
  <c r="AM604" i="35"/>
  <c r="AP604" i="35"/>
  <c r="AL604" i="35"/>
  <c r="AS604" i="35"/>
  <c r="AO604" i="35"/>
  <c r="AK604" i="35"/>
  <c r="AR604" i="35"/>
  <c r="AN604" i="35"/>
  <c r="AJ604" i="35"/>
  <c r="AQ608" i="35"/>
  <c r="AM608" i="35"/>
  <c r="AP608" i="35"/>
  <c r="AL608" i="35"/>
  <c r="AS608" i="35"/>
  <c r="AO608" i="35"/>
  <c r="AK608" i="35"/>
  <c r="AN608" i="35"/>
  <c r="AJ608" i="35"/>
  <c r="AR608" i="35"/>
  <c r="AQ612" i="35"/>
  <c r="AM612" i="35"/>
  <c r="AP612" i="35"/>
  <c r="AL612" i="35"/>
  <c r="AS612" i="35"/>
  <c r="AO612" i="35"/>
  <c r="AK612" i="35"/>
  <c r="AR612" i="35"/>
  <c r="AN612" i="35"/>
  <c r="AJ612" i="35"/>
  <c r="AQ616" i="35"/>
  <c r="AM616" i="35"/>
  <c r="AP616" i="35"/>
  <c r="AL616" i="35"/>
  <c r="AR616" i="35"/>
  <c r="AN616" i="35"/>
  <c r="AJ616" i="35"/>
  <c r="AS616" i="35"/>
  <c r="AO616" i="35"/>
  <c r="AK616" i="35"/>
  <c r="AQ594" i="35"/>
  <c r="AM594" i="35"/>
  <c r="AP594" i="35"/>
  <c r="AL594" i="35"/>
  <c r="AS594" i="35"/>
  <c r="AO594" i="35"/>
  <c r="AK594" i="35"/>
  <c r="AJ594" i="35"/>
  <c r="AR594" i="35"/>
  <c r="AN594" i="35"/>
  <c r="AQ606" i="35"/>
  <c r="AM606" i="35"/>
  <c r="AP606" i="35"/>
  <c r="AL606" i="35"/>
  <c r="AS606" i="35"/>
  <c r="AO606" i="35"/>
  <c r="AK606" i="35"/>
  <c r="AR606" i="35"/>
  <c r="AN606" i="35"/>
  <c r="AJ606" i="35"/>
  <c r="AQ614" i="35"/>
  <c r="AM614" i="35"/>
  <c r="AP614" i="35"/>
  <c r="AL614" i="35"/>
  <c r="AS614" i="35"/>
  <c r="AO614" i="35"/>
  <c r="AK614" i="35"/>
  <c r="AR614" i="35"/>
  <c r="AN614" i="35"/>
  <c r="AJ614" i="35"/>
  <c r="AS593" i="35"/>
  <c r="AO593" i="35"/>
  <c r="AK593" i="35"/>
  <c r="AR593" i="35"/>
  <c r="AN593" i="35"/>
  <c r="AJ593" i="35"/>
  <c r="AQ593" i="35"/>
  <c r="AM593" i="35"/>
  <c r="AP593" i="35"/>
  <c r="AL593" i="35"/>
  <c r="AS597" i="35"/>
  <c r="AO597" i="35"/>
  <c r="AK597" i="35"/>
  <c r="AR597" i="35"/>
  <c r="AN597" i="35"/>
  <c r="AJ597" i="35"/>
  <c r="AQ597" i="35"/>
  <c r="AM597" i="35"/>
  <c r="AL597" i="35"/>
  <c r="AP597" i="35"/>
  <c r="AS601" i="35"/>
  <c r="AO601" i="35"/>
  <c r="AK601" i="35"/>
  <c r="AR601" i="35"/>
  <c r="AN601" i="35"/>
  <c r="AJ601" i="35"/>
  <c r="AQ601" i="35"/>
  <c r="AM601" i="35"/>
  <c r="AP601" i="35"/>
  <c r="AL601" i="35"/>
  <c r="AS605" i="35"/>
  <c r="AO605" i="35"/>
  <c r="AK605" i="35"/>
  <c r="AR605" i="35"/>
  <c r="AN605" i="35"/>
  <c r="AJ605" i="35"/>
  <c r="AQ605" i="35"/>
  <c r="AM605" i="35"/>
  <c r="AL605" i="35"/>
  <c r="AP605" i="35"/>
  <c r="AS609" i="35"/>
  <c r="AO609" i="35"/>
  <c r="AK609" i="35"/>
  <c r="AR609" i="35"/>
  <c r="AN609" i="35"/>
  <c r="AJ609" i="35"/>
  <c r="AQ609" i="35"/>
  <c r="AM609" i="35"/>
  <c r="AP609" i="35"/>
  <c r="AL609" i="35"/>
  <c r="AS613" i="35"/>
  <c r="AO613" i="35"/>
  <c r="AK613" i="35"/>
  <c r="AR613" i="35"/>
  <c r="AN613" i="35"/>
  <c r="AJ613" i="35"/>
  <c r="AQ613" i="35"/>
  <c r="AM613" i="35"/>
  <c r="AL613" i="35"/>
  <c r="AP613" i="35"/>
  <c r="AS617" i="35"/>
  <c r="AO617" i="35"/>
  <c r="AK617" i="35"/>
  <c r="AR617" i="35"/>
  <c r="AN617" i="35"/>
  <c r="AJ617" i="35"/>
  <c r="AP617" i="35"/>
  <c r="AL617" i="35"/>
  <c r="AQ617" i="35"/>
  <c r="AM617" i="35"/>
  <c r="AS620" i="35"/>
  <c r="AO620" i="35"/>
  <c r="AK620" i="35"/>
  <c r="AR620" i="35"/>
  <c r="AN620" i="35"/>
  <c r="AJ620" i="35"/>
  <c r="AL620" i="35"/>
  <c r="AP620" i="35"/>
  <c r="AQ620" i="35"/>
  <c r="AM620" i="35"/>
  <c r="AR523" i="35"/>
  <c r="AN523" i="35"/>
  <c r="AJ523" i="35"/>
  <c r="AQ523" i="35"/>
  <c r="AM523" i="35"/>
  <c r="AP523" i="35"/>
  <c r="AL523" i="35"/>
  <c r="AO523" i="35"/>
  <c r="AK523" i="35"/>
  <c r="AS523" i="35"/>
  <c r="AQ537" i="35"/>
  <c r="AM537" i="35"/>
  <c r="AP537" i="35"/>
  <c r="AL537" i="35"/>
  <c r="AS537" i="35"/>
  <c r="AO537" i="35"/>
  <c r="AK537" i="35"/>
  <c r="AR537" i="35"/>
  <c r="AN537" i="35"/>
  <c r="AJ537" i="35"/>
  <c r="AS544" i="35"/>
  <c r="AO544" i="35"/>
  <c r="AK544" i="35"/>
  <c r="AR544" i="35"/>
  <c r="AN544" i="35"/>
  <c r="AJ544" i="35"/>
  <c r="AQ544" i="35"/>
  <c r="AM544" i="35"/>
  <c r="AL544" i="35"/>
  <c r="AP544" i="35"/>
  <c r="AS548" i="35"/>
  <c r="AO548" i="35"/>
  <c r="AK548" i="35"/>
  <c r="AR548" i="35"/>
  <c r="AN548" i="35"/>
  <c r="AJ548" i="35"/>
  <c r="AQ548" i="35"/>
  <c r="AM548" i="35"/>
  <c r="AP548" i="35"/>
  <c r="AL548" i="35"/>
  <c r="AS564" i="35"/>
  <c r="AO564" i="35"/>
  <c r="AK564" i="35"/>
  <c r="AR564" i="35"/>
  <c r="AN564" i="35"/>
  <c r="AJ564" i="35"/>
  <c r="AQ564" i="35"/>
  <c r="AM564" i="35"/>
  <c r="AP564" i="35"/>
  <c r="AL564" i="35"/>
  <c r="AR525" i="35"/>
  <c r="AN525" i="35"/>
  <c r="AJ525" i="35"/>
  <c r="AQ525" i="35"/>
  <c r="AM525" i="35"/>
  <c r="AP525" i="35"/>
  <c r="AL525" i="35"/>
  <c r="AK525" i="35"/>
  <c r="AS525" i="35"/>
  <c r="AO525" i="35"/>
  <c r="AR527" i="35"/>
  <c r="AN527" i="35"/>
  <c r="AJ527" i="35"/>
  <c r="AQ527" i="35"/>
  <c r="AM527" i="35"/>
  <c r="AP527" i="35"/>
  <c r="AL527" i="35"/>
  <c r="AS527" i="35"/>
  <c r="AO527" i="35"/>
  <c r="AK527" i="35"/>
  <c r="AS534" i="35"/>
  <c r="AO534" i="35"/>
  <c r="AK534" i="35"/>
  <c r="AR534" i="35"/>
  <c r="AN534" i="35"/>
  <c r="AJ534" i="35"/>
  <c r="AQ534" i="35"/>
  <c r="AM534" i="35"/>
  <c r="AP534" i="35"/>
  <c r="AL534" i="35"/>
  <c r="AS538" i="35"/>
  <c r="AO538" i="35"/>
  <c r="AK538" i="35"/>
  <c r="AR538" i="35"/>
  <c r="AN538" i="35"/>
  <c r="AJ538" i="35"/>
  <c r="AQ538" i="35"/>
  <c r="AM538" i="35"/>
  <c r="AP538" i="35"/>
  <c r="AL538" i="35"/>
  <c r="AS542" i="35"/>
  <c r="AO542" i="35"/>
  <c r="AK542" i="35"/>
  <c r="AR542" i="35"/>
  <c r="AN542" i="35"/>
  <c r="AJ542" i="35"/>
  <c r="AQ542" i="35"/>
  <c r="AM542" i="35"/>
  <c r="AP542" i="35"/>
  <c r="AL542" i="35"/>
  <c r="AP524" i="35"/>
  <c r="AL524" i="35"/>
  <c r="AS524" i="35"/>
  <c r="AO524" i="35"/>
  <c r="AK524" i="35"/>
  <c r="AR524" i="35"/>
  <c r="AN524" i="35"/>
  <c r="AJ524" i="35"/>
  <c r="AQ524" i="35"/>
  <c r="AM524" i="35"/>
  <c r="AQ545" i="35"/>
  <c r="AM545" i="35"/>
  <c r="AP545" i="35"/>
  <c r="AL545" i="35"/>
  <c r="AS545" i="35"/>
  <c r="AO545" i="35"/>
  <c r="AK545" i="35"/>
  <c r="AR545" i="35"/>
  <c r="AN545" i="35"/>
  <c r="AJ545" i="35"/>
  <c r="AQ549" i="35"/>
  <c r="AM549" i="35"/>
  <c r="AP549" i="35"/>
  <c r="AL549" i="35"/>
  <c r="AS549" i="35"/>
  <c r="AO549" i="35"/>
  <c r="AK549" i="35"/>
  <c r="AJ549" i="35"/>
  <c r="AR549" i="35"/>
  <c r="AN549" i="35"/>
  <c r="AQ553" i="35"/>
  <c r="AM553" i="35"/>
  <c r="AP553" i="35"/>
  <c r="AL553" i="35"/>
  <c r="AS553" i="35"/>
  <c r="AO553" i="35"/>
  <c r="AK553" i="35"/>
  <c r="AR553" i="35"/>
  <c r="AN553" i="35"/>
  <c r="AJ553" i="35"/>
  <c r="AQ557" i="35"/>
  <c r="AM557" i="35"/>
  <c r="AP557" i="35"/>
  <c r="AL557" i="35"/>
  <c r="AS557" i="35"/>
  <c r="AO557" i="35"/>
  <c r="AK557" i="35"/>
  <c r="AJ557" i="35"/>
  <c r="AR557" i="35"/>
  <c r="AN557" i="35"/>
  <c r="AQ561" i="35"/>
  <c r="AM561" i="35"/>
  <c r="AP561" i="35"/>
  <c r="AL561" i="35"/>
  <c r="AS561" i="35"/>
  <c r="AO561" i="35"/>
  <c r="AK561" i="35"/>
  <c r="AR561" i="35"/>
  <c r="AN561" i="35"/>
  <c r="AJ561" i="35"/>
  <c r="AQ565" i="35"/>
  <c r="AM565" i="35"/>
  <c r="AP565" i="35"/>
  <c r="AL565" i="35"/>
  <c r="AS565" i="35"/>
  <c r="AO565" i="35"/>
  <c r="AK565" i="35"/>
  <c r="AJ565" i="35"/>
  <c r="AR565" i="35"/>
  <c r="AN565" i="35"/>
  <c r="AR521" i="35"/>
  <c r="AN521" i="35"/>
  <c r="AJ521" i="35"/>
  <c r="AQ521" i="35"/>
  <c r="AM521" i="35"/>
  <c r="AP521" i="35"/>
  <c r="AL521" i="35"/>
  <c r="AS521" i="35"/>
  <c r="AO521" i="35"/>
  <c r="AK521" i="35"/>
  <c r="AP530" i="35"/>
  <c r="AL530" i="35"/>
  <c r="AS530" i="35"/>
  <c r="AO530" i="35"/>
  <c r="AK530" i="35"/>
  <c r="AR530" i="35"/>
  <c r="AN530" i="35"/>
  <c r="AJ530" i="35"/>
  <c r="AQ530" i="35"/>
  <c r="AM530" i="35"/>
  <c r="AQ541" i="35"/>
  <c r="AM541" i="35"/>
  <c r="AP541" i="35"/>
  <c r="AL541" i="35"/>
  <c r="AS541" i="35"/>
  <c r="AO541" i="35"/>
  <c r="AK541" i="35"/>
  <c r="AJ541" i="35"/>
  <c r="AR541" i="35"/>
  <c r="AN541" i="35"/>
  <c r="AS552" i="35"/>
  <c r="AO552" i="35"/>
  <c r="AK552" i="35"/>
  <c r="AR552" i="35"/>
  <c r="AN552" i="35"/>
  <c r="AJ552" i="35"/>
  <c r="AQ552" i="35"/>
  <c r="AM552" i="35"/>
  <c r="AL552" i="35"/>
  <c r="AP552" i="35"/>
  <c r="AS560" i="35"/>
  <c r="AO560" i="35"/>
  <c r="AK560" i="35"/>
  <c r="AR560" i="35"/>
  <c r="AN560" i="35"/>
  <c r="AJ560" i="35"/>
  <c r="AQ560" i="35"/>
  <c r="AM560" i="35"/>
  <c r="AL560" i="35"/>
  <c r="AP560" i="35"/>
  <c r="AR529" i="35"/>
  <c r="AN529" i="35"/>
  <c r="AJ529" i="35"/>
  <c r="AQ529" i="35"/>
  <c r="AM529" i="35"/>
  <c r="AP529" i="35"/>
  <c r="AL529" i="35"/>
  <c r="AS529" i="35"/>
  <c r="AO529" i="35"/>
  <c r="AK529" i="35"/>
  <c r="AP522" i="35"/>
  <c r="AL522" i="35"/>
  <c r="AS522" i="35"/>
  <c r="AO522" i="35"/>
  <c r="AK522" i="35"/>
  <c r="AR522" i="35"/>
  <c r="AN522" i="35"/>
  <c r="AJ522" i="35"/>
  <c r="AQ522" i="35"/>
  <c r="AM522" i="35"/>
  <c r="AR531" i="35"/>
  <c r="AN531" i="35"/>
  <c r="AJ531" i="35"/>
  <c r="AQ531" i="35"/>
  <c r="AM531" i="35"/>
  <c r="AP531" i="35"/>
  <c r="AL531" i="35"/>
  <c r="AO531" i="35"/>
  <c r="AK531" i="35"/>
  <c r="AS531" i="35"/>
  <c r="AQ535" i="35"/>
  <c r="AM535" i="35"/>
  <c r="AP535" i="35"/>
  <c r="AL535" i="35"/>
  <c r="AS535" i="35"/>
  <c r="AO535" i="35"/>
  <c r="AK535" i="35"/>
  <c r="AR535" i="35"/>
  <c r="AN535" i="35"/>
  <c r="AJ535" i="35"/>
  <c r="AQ539" i="35"/>
  <c r="AM539" i="35"/>
  <c r="AP539" i="35"/>
  <c r="AL539" i="35"/>
  <c r="AS539" i="35"/>
  <c r="AO539" i="35"/>
  <c r="AK539" i="35"/>
  <c r="AN539" i="35"/>
  <c r="AJ539" i="35"/>
  <c r="AR539" i="35"/>
  <c r="AP528" i="35"/>
  <c r="AL528" i="35"/>
  <c r="AS528" i="35"/>
  <c r="AO528" i="35"/>
  <c r="AK528" i="35"/>
  <c r="AR528" i="35"/>
  <c r="AN528" i="35"/>
  <c r="AJ528" i="35"/>
  <c r="AM528" i="35"/>
  <c r="AQ528" i="35"/>
  <c r="AS546" i="35"/>
  <c r="AO546" i="35"/>
  <c r="AK546" i="35"/>
  <c r="AR546" i="35"/>
  <c r="AN546" i="35"/>
  <c r="AJ546" i="35"/>
  <c r="AQ546" i="35"/>
  <c r="AM546" i="35"/>
  <c r="AP546" i="35"/>
  <c r="AL546" i="35"/>
  <c r="AS550" i="35"/>
  <c r="AO550" i="35"/>
  <c r="AK550" i="35"/>
  <c r="AR550" i="35"/>
  <c r="AN550" i="35"/>
  <c r="AJ550" i="35"/>
  <c r="AQ550" i="35"/>
  <c r="AM550" i="35"/>
  <c r="AP550" i="35"/>
  <c r="AL550" i="35"/>
  <c r="AS554" i="35"/>
  <c r="AO554" i="35"/>
  <c r="AK554" i="35"/>
  <c r="AR554" i="35"/>
  <c r="AN554" i="35"/>
  <c r="AJ554" i="35"/>
  <c r="AQ554" i="35"/>
  <c r="AM554" i="35"/>
  <c r="AP554" i="35"/>
  <c r="AL554" i="35"/>
  <c r="AS558" i="35"/>
  <c r="AO558" i="35"/>
  <c r="AK558" i="35"/>
  <c r="AR558" i="35"/>
  <c r="AN558" i="35"/>
  <c r="AJ558" i="35"/>
  <c r="AQ558" i="35"/>
  <c r="AM558" i="35"/>
  <c r="AP558" i="35"/>
  <c r="AL558" i="35"/>
  <c r="AS562" i="35"/>
  <c r="AO562" i="35"/>
  <c r="AK562" i="35"/>
  <c r="AR562" i="35"/>
  <c r="AN562" i="35"/>
  <c r="AJ562" i="35"/>
  <c r="AQ562" i="35"/>
  <c r="AM562" i="35"/>
  <c r="AP562" i="35"/>
  <c r="AL562" i="35"/>
  <c r="AS566" i="35"/>
  <c r="AO566" i="35"/>
  <c r="AK566" i="35"/>
  <c r="AR566" i="35"/>
  <c r="AN566" i="35"/>
  <c r="AJ566" i="35"/>
  <c r="AQ566" i="35"/>
  <c r="AM566" i="35"/>
  <c r="AP566" i="35"/>
  <c r="AL566" i="35"/>
  <c r="AQ533" i="35"/>
  <c r="AM533" i="35"/>
  <c r="AP533" i="35"/>
  <c r="AL533" i="35"/>
  <c r="AS533" i="35"/>
  <c r="AO533" i="35"/>
  <c r="AK533" i="35"/>
  <c r="AJ533" i="35"/>
  <c r="AR533" i="35"/>
  <c r="AN533" i="35"/>
  <c r="AP520" i="35"/>
  <c r="AL520" i="35"/>
  <c r="AS520" i="35"/>
  <c r="AO520" i="35"/>
  <c r="AK520" i="35"/>
  <c r="AR520" i="35"/>
  <c r="AN520" i="35"/>
  <c r="AJ520" i="35"/>
  <c r="AM520" i="35"/>
  <c r="AQ520" i="35"/>
  <c r="AS556" i="35"/>
  <c r="AO556" i="35"/>
  <c r="AK556" i="35"/>
  <c r="AR556" i="35"/>
  <c r="AN556" i="35"/>
  <c r="AJ556" i="35"/>
  <c r="AQ556" i="35"/>
  <c r="AM556" i="35"/>
  <c r="AP556" i="35"/>
  <c r="AL556" i="35"/>
  <c r="AP526" i="35"/>
  <c r="AL526" i="35"/>
  <c r="AS526" i="35"/>
  <c r="AO526" i="35"/>
  <c r="AK526" i="35"/>
  <c r="AR526" i="35"/>
  <c r="AN526" i="35"/>
  <c r="AJ526" i="35"/>
  <c r="AQ526" i="35"/>
  <c r="AM526" i="35"/>
  <c r="AP532" i="35"/>
  <c r="AL532" i="35"/>
  <c r="AS532" i="35"/>
  <c r="AO532" i="35"/>
  <c r="AK532" i="35"/>
  <c r="AR532" i="35"/>
  <c r="AN532" i="35"/>
  <c r="AJ532" i="35"/>
  <c r="AQ532" i="35"/>
  <c r="AM532" i="35"/>
  <c r="AS536" i="35"/>
  <c r="AO536" i="35"/>
  <c r="AK536" i="35"/>
  <c r="AR536" i="35"/>
  <c r="AN536" i="35"/>
  <c r="AJ536" i="35"/>
  <c r="AQ536" i="35"/>
  <c r="AM536" i="35"/>
  <c r="AL536" i="35"/>
  <c r="AP536" i="35"/>
  <c r="AS540" i="35"/>
  <c r="AO540" i="35"/>
  <c r="AK540" i="35"/>
  <c r="AR540" i="35"/>
  <c r="AN540" i="35"/>
  <c r="AJ540" i="35"/>
  <c r="AQ540" i="35"/>
  <c r="AM540" i="35"/>
  <c r="AP540" i="35"/>
  <c r="AL540" i="35"/>
  <c r="AQ543" i="35"/>
  <c r="AM543" i="35"/>
  <c r="AP543" i="35"/>
  <c r="AL543" i="35"/>
  <c r="AS543" i="35"/>
  <c r="AO543" i="35"/>
  <c r="AK543" i="35"/>
  <c r="AR543" i="35"/>
  <c r="AN543" i="35"/>
  <c r="AJ543" i="35"/>
  <c r="AQ547" i="35"/>
  <c r="AM547" i="35"/>
  <c r="AP547" i="35"/>
  <c r="AL547" i="35"/>
  <c r="AS547" i="35"/>
  <c r="AO547" i="35"/>
  <c r="AK547" i="35"/>
  <c r="AN547" i="35"/>
  <c r="AJ547" i="35"/>
  <c r="AR547" i="35"/>
  <c r="AQ551" i="35"/>
  <c r="AM551" i="35"/>
  <c r="AP551" i="35"/>
  <c r="AL551" i="35"/>
  <c r="AS551" i="35"/>
  <c r="AO551" i="35"/>
  <c r="AK551" i="35"/>
  <c r="AR551" i="35"/>
  <c r="AN551" i="35"/>
  <c r="AJ551" i="35"/>
  <c r="AQ555" i="35"/>
  <c r="AM555" i="35"/>
  <c r="AP555" i="35"/>
  <c r="AL555" i="35"/>
  <c r="AS555" i="35"/>
  <c r="AO555" i="35"/>
  <c r="AK555" i="35"/>
  <c r="AN555" i="35"/>
  <c r="AJ555" i="35"/>
  <c r="AR555" i="35"/>
  <c r="AQ559" i="35"/>
  <c r="AM559" i="35"/>
  <c r="AP559" i="35"/>
  <c r="AL559" i="35"/>
  <c r="AS559" i="35"/>
  <c r="AO559" i="35"/>
  <c r="AK559" i="35"/>
  <c r="AR559" i="35"/>
  <c r="AN559" i="35"/>
  <c r="AJ559" i="35"/>
  <c r="AQ563" i="35"/>
  <c r="AM563" i="35"/>
  <c r="AP563" i="35"/>
  <c r="AL563" i="35"/>
  <c r="AS563" i="35"/>
  <c r="AO563" i="35"/>
  <c r="AK563" i="35"/>
  <c r="AN563" i="35"/>
  <c r="AJ563" i="35"/>
  <c r="AR563" i="35"/>
  <c r="AS344" i="35"/>
  <c r="AO344" i="35"/>
  <c r="AK344" i="35"/>
  <c r="AQ344" i="35"/>
  <c r="AM344" i="35"/>
  <c r="AP344" i="35"/>
  <c r="AL344" i="35"/>
  <c r="AJ344" i="35"/>
  <c r="AR344" i="35"/>
  <c r="AN344" i="35"/>
  <c r="AS348" i="35"/>
  <c r="AO348" i="35"/>
  <c r="AK348" i="35"/>
  <c r="AQ348" i="35"/>
  <c r="AM348" i="35"/>
  <c r="AP348" i="35"/>
  <c r="AL348" i="35"/>
  <c r="AR348" i="35"/>
  <c r="AJ348" i="35"/>
  <c r="AN348" i="35"/>
  <c r="AS352" i="35"/>
  <c r="AO352" i="35"/>
  <c r="AK352" i="35"/>
  <c r="AQ352" i="35"/>
  <c r="AM352" i="35"/>
  <c r="AP352" i="35"/>
  <c r="AL352" i="35"/>
  <c r="AJ352" i="35"/>
  <c r="AR352" i="35"/>
  <c r="AN352" i="35"/>
  <c r="AS356" i="35"/>
  <c r="AO356" i="35"/>
  <c r="AK356" i="35"/>
  <c r="AQ356" i="35"/>
  <c r="AM356" i="35"/>
  <c r="AP356" i="35"/>
  <c r="AL356" i="35"/>
  <c r="AR356" i="35"/>
  <c r="AN356" i="35"/>
  <c r="AJ356" i="35"/>
  <c r="AS360" i="35"/>
  <c r="AO360" i="35"/>
  <c r="AK360" i="35"/>
  <c r="AQ360" i="35"/>
  <c r="AM360" i="35"/>
  <c r="AP360" i="35"/>
  <c r="AL360" i="35"/>
  <c r="AJ360" i="35"/>
  <c r="AR360" i="35"/>
  <c r="AN360" i="35"/>
  <c r="AS364" i="35"/>
  <c r="AO364" i="35"/>
  <c r="AK364" i="35"/>
  <c r="AQ364" i="35"/>
  <c r="AM364" i="35"/>
  <c r="AP364" i="35"/>
  <c r="AL364" i="35"/>
  <c r="AR364" i="35"/>
  <c r="AN364" i="35"/>
  <c r="AJ364" i="35"/>
  <c r="AQ357" i="35"/>
  <c r="AM357" i="35"/>
  <c r="AS357" i="35"/>
  <c r="AO357" i="35"/>
  <c r="AK357" i="35"/>
  <c r="AR357" i="35"/>
  <c r="AN357" i="35"/>
  <c r="AJ357" i="35"/>
  <c r="AP357" i="35"/>
  <c r="AL357" i="35"/>
  <c r="AQ361" i="35"/>
  <c r="AM361" i="35"/>
  <c r="AS361" i="35"/>
  <c r="AO361" i="35"/>
  <c r="AK361" i="35"/>
  <c r="AR361" i="35"/>
  <c r="AN361" i="35"/>
  <c r="AJ361" i="35"/>
  <c r="AP361" i="35"/>
  <c r="AL361" i="35"/>
  <c r="AS336" i="35"/>
  <c r="AO336" i="35"/>
  <c r="AK336" i="35"/>
  <c r="AQ336" i="35"/>
  <c r="AM336" i="35"/>
  <c r="AP336" i="35"/>
  <c r="AL336" i="35"/>
  <c r="AJ336" i="35"/>
  <c r="AR336" i="35"/>
  <c r="AN336" i="35"/>
  <c r="AQ349" i="35"/>
  <c r="AM349" i="35"/>
  <c r="AS349" i="35"/>
  <c r="AO349" i="35"/>
  <c r="AK349" i="35"/>
  <c r="AR349" i="35"/>
  <c r="AN349" i="35"/>
  <c r="AJ349" i="35"/>
  <c r="AP349" i="35"/>
  <c r="AL349" i="35"/>
  <c r="AS330" i="35"/>
  <c r="AO330" i="35"/>
  <c r="AK330" i="35"/>
  <c r="AR330" i="35"/>
  <c r="AJ330" i="35"/>
  <c r="AN330" i="35"/>
  <c r="AQ330" i="35"/>
  <c r="AM330" i="35"/>
  <c r="AP330" i="35"/>
  <c r="AL330" i="35"/>
  <c r="AS334" i="35"/>
  <c r="AO334" i="35"/>
  <c r="AK334" i="35"/>
  <c r="AQ334" i="35"/>
  <c r="AM334" i="35"/>
  <c r="AP334" i="35"/>
  <c r="AL334" i="35"/>
  <c r="AN334" i="35"/>
  <c r="AJ334" i="35"/>
  <c r="AR334" i="35"/>
  <c r="AS338" i="35"/>
  <c r="AO338" i="35"/>
  <c r="AK338" i="35"/>
  <c r="AQ338" i="35"/>
  <c r="AM338" i="35"/>
  <c r="AP338" i="35"/>
  <c r="AL338" i="35"/>
  <c r="AR338" i="35"/>
  <c r="AN338" i="35"/>
  <c r="AJ338" i="35"/>
  <c r="AS342" i="35"/>
  <c r="AO342" i="35"/>
  <c r="AK342" i="35"/>
  <c r="AQ342" i="35"/>
  <c r="AM342" i="35"/>
  <c r="AP342" i="35"/>
  <c r="AL342" i="35"/>
  <c r="AN342" i="35"/>
  <c r="AJ342" i="35"/>
  <c r="AR342" i="35"/>
  <c r="AS346" i="35"/>
  <c r="AO346" i="35"/>
  <c r="AK346" i="35"/>
  <c r="AQ346" i="35"/>
  <c r="AM346" i="35"/>
  <c r="AP346" i="35"/>
  <c r="AL346" i="35"/>
  <c r="AR346" i="35"/>
  <c r="AN346" i="35"/>
  <c r="AJ346" i="35"/>
  <c r="AS350" i="35"/>
  <c r="AO350" i="35"/>
  <c r="AK350" i="35"/>
  <c r="AQ350" i="35"/>
  <c r="AM350" i="35"/>
  <c r="AP350" i="35"/>
  <c r="AL350" i="35"/>
  <c r="AN350" i="35"/>
  <c r="AR350" i="35"/>
  <c r="AJ350" i="35"/>
  <c r="AS354" i="35"/>
  <c r="AO354" i="35"/>
  <c r="AK354" i="35"/>
  <c r="AQ354" i="35"/>
  <c r="AM354" i="35"/>
  <c r="AP354" i="35"/>
  <c r="AL354" i="35"/>
  <c r="AR354" i="35"/>
  <c r="AN354" i="35"/>
  <c r="AJ354" i="35"/>
  <c r="AS358" i="35"/>
  <c r="AO358" i="35"/>
  <c r="AK358" i="35"/>
  <c r="AQ358" i="35"/>
  <c r="AM358" i="35"/>
  <c r="AP358" i="35"/>
  <c r="AL358" i="35"/>
  <c r="AN358" i="35"/>
  <c r="AJ358" i="35"/>
  <c r="AR358" i="35"/>
  <c r="AS362" i="35"/>
  <c r="AO362" i="35"/>
  <c r="AK362" i="35"/>
  <c r="AQ362" i="35"/>
  <c r="AM362" i="35"/>
  <c r="AP362" i="35"/>
  <c r="AL362" i="35"/>
  <c r="AR362" i="35"/>
  <c r="AN362" i="35"/>
  <c r="AJ362" i="35"/>
  <c r="AS332" i="35"/>
  <c r="AO332" i="35"/>
  <c r="AK332" i="35"/>
  <c r="AQ332" i="35"/>
  <c r="AM332" i="35"/>
  <c r="AN332" i="35"/>
  <c r="AL332" i="35"/>
  <c r="AR332" i="35"/>
  <c r="AJ332" i="35"/>
  <c r="AP332" i="35"/>
  <c r="AS340" i="35"/>
  <c r="AO340" i="35"/>
  <c r="AK340" i="35"/>
  <c r="AQ340" i="35"/>
  <c r="AM340" i="35"/>
  <c r="AP340" i="35"/>
  <c r="AL340" i="35"/>
  <c r="AR340" i="35"/>
  <c r="AN340" i="35"/>
  <c r="AJ340" i="35"/>
  <c r="AQ333" i="35"/>
  <c r="AM333" i="35"/>
  <c r="AS333" i="35"/>
  <c r="AO333" i="35"/>
  <c r="AK333" i="35"/>
  <c r="AR333" i="35"/>
  <c r="AL333" i="35"/>
  <c r="AJ333" i="35"/>
  <c r="AP333" i="35"/>
  <c r="AN333" i="35"/>
  <c r="AQ337" i="35"/>
  <c r="AM337" i="35"/>
  <c r="AS337" i="35"/>
  <c r="AO337" i="35"/>
  <c r="AK337" i="35"/>
  <c r="AR337" i="35"/>
  <c r="AN337" i="35"/>
  <c r="AJ337" i="35"/>
  <c r="AP337" i="35"/>
  <c r="AL337" i="35"/>
  <c r="AQ341" i="35"/>
  <c r="AM341" i="35"/>
  <c r="AS341" i="35"/>
  <c r="AO341" i="35"/>
  <c r="AK341" i="35"/>
  <c r="AR341" i="35"/>
  <c r="AN341" i="35"/>
  <c r="AJ341" i="35"/>
  <c r="AP341" i="35"/>
  <c r="AL341" i="35"/>
  <c r="AQ345" i="35"/>
  <c r="AM345" i="35"/>
  <c r="AS345" i="35"/>
  <c r="AO345" i="35"/>
  <c r="AK345" i="35"/>
  <c r="AR345" i="35"/>
  <c r="AN345" i="35"/>
  <c r="AJ345" i="35"/>
  <c r="AP345" i="35"/>
  <c r="AL345" i="35"/>
  <c r="AQ353" i="35"/>
  <c r="AM353" i="35"/>
  <c r="AS353" i="35"/>
  <c r="AO353" i="35"/>
  <c r="AK353" i="35"/>
  <c r="AR353" i="35"/>
  <c r="AN353" i="35"/>
  <c r="AJ353" i="35"/>
  <c r="AP353" i="35"/>
  <c r="AL353" i="35"/>
  <c r="AQ331" i="35"/>
  <c r="AM331" i="35"/>
  <c r="AS331" i="35"/>
  <c r="AO331" i="35"/>
  <c r="AK331" i="35"/>
  <c r="AP331" i="35"/>
  <c r="AN331" i="35"/>
  <c r="AL331" i="35"/>
  <c r="AR331" i="35"/>
  <c r="AJ331" i="35"/>
  <c r="AQ335" i="35"/>
  <c r="AM335" i="35"/>
  <c r="AS335" i="35"/>
  <c r="AO335" i="35"/>
  <c r="AK335" i="35"/>
  <c r="AR335" i="35"/>
  <c r="AN335" i="35"/>
  <c r="AJ335" i="35"/>
  <c r="AP335" i="35"/>
  <c r="AL335" i="35"/>
  <c r="AQ339" i="35"/>
  <c r="AM339" i="35"/>
  <c r="AS339" i="35"/>
  <c r="AO339" i="35"/>
  <c r="AK339" i="35"/>
  <c r="AR339" i="35"/>
  <c r="AN339" i="35"/>
  <c r="AJ339" i="35"/>
  <c r="AL339" i="35"/>
  <c r="AP339" i="35"/>
  <c r="AQ343" i="35"/>
  <c r="AM343" i="35"/>
  <c r="AS343" i="35"/>
  <c r="AO343" i="35"/>
  <c r="AK343" i="35"/>
  <c r="AR343" i="35"/>
  <c r="AN343" i="35"/>
  <c r="AJ343" i="35"/>
  <c r="AP343" i="35"/>
  <c r="AL343" i="35"/>
  <c r="AQ347" i="35"/>
  <c r="AM347" i="35"/>
  <c r="AS347" i="35"/>
  <c r="AO347" i="35"/>
  <c r="AK347" i="35"/>
  <c r="AR347" i="35"/>
  <c r="AN347" i="35"/>
  <c r="AJ347" i="35"/>
  <c r="AL347" i="35"/>
  <c r="AP347" i="35"/>
  <c r="AQ351" i="35"/>
  <c r="AM351" i="35"/>
  <c r="AS351" i="35"/>
  <c r="AO351" i="35"/>
  <c r="AK351" i="35"/>
  <c r="AR351" i="35"/>
  <c r="AN351" i="35"/>
  <c r="AJ351" i="35"/>
  <c r="AP351" i="35"/>
  <c r="AL351" i="35"/>
  <c r="AQ355" i="35"/>
  <c r="AM355" i="35"/>
  <c r="AS355" i="35"/>
  <c r="AO355" i="35"/>
  <c r="AK355" i="35"/>
  <c r="AR355" i="35"/>
  <c r="AN355" i="35"/>
  <c r="AJ355" i="35"/>
  <c r="AL355" i="35"/>
  <c r="AP355" i="35"/>
  <c r="AQ359" i="35"/>
  <c r="AM359" i="35"/>
  <c r="AS359" i="35"/>
  <c r="AO359" i="35"/>
  <c r="AK359" i="35"/>
  <c r="AR359" i="35"/>
  <c r="AN359" i="35"/>
  <c r="AJ359" i="35"/>
  <c r="AP359" i="35"/>
  <c r="AL359" i="35"/>
  <c r="AQ363" i="35"/>
  <c r="AM363" i="35"/>
  <c r="AS363" i="35"/>
  <c r="AO363" i="35"/>
  <c r="AK363" i="35"/>
  <c r="AR363" i="35"/>
  <c r="AN363" i="35"/>
  <c r="AJ363" i="35"/>
  <c r="AL363" i="35"/>
  <c r="AP363" i="35"/>
  <c r="AP237" i="35"/>
  <c r="AL237" i="35"/>
  <c r="AR237" i="35"/>
  <c r="AN237" i="35"/>
  <c r="AJ237" i="35"/>
  <c r="AS237" i="35"/>
  <c r="AK237" i="35"/>
  <c r="AM237" i="35"/>
  <c r="AQ237" i="35"/>
  <c r="AO237" i="35"/>
  <c r="AP245" i="35"/>
  <c r="AL245" i="35"/>
  <c r="AR245" i="35"/>
  <c r="AN245" i="35"/>
  <c r="AJ245" i="35"/>
  <c r="AS245" i="35"/>
  <c r="AK245" i="35"/>
  <c r="AM245" i="35"/>
  <c r="AQ245" i="35"/>
  <c r="AO245" i="35"/>
  <c r="AP257" i="35"/>
  <c r="AL257" i="35"/>
  <c r="AS257" i="35"/>
  <c r="AK257" i="35"/>
  <c r="AO257" i="35"/>
  <c r="AR257" i="35"/>
  <c r="AN257" i="35"/>
  <c r="AJ257" i="35"/>
  <c r="AM257" i="35"/>
  <c r="AQ257" i="35"/>
  <c r="AS269" i="35"/>
  <c r="AO269" i="35"/>
  <c r="AK269" i="35"/>
  <c r="AQ269" i="35"/>
  <c r="AM269" i="35"/>
  <c r="AR269" i="35"/>
  <c r="AJ269" i="35"/>
  <c r="AP269" i="35"/>
  <c r="AN269" i="35"/>
  <c r="AL269" i="35"/>
  <c r="AQ281" i="35"/>
  <c r="AM281" i="35"/>
  <c r="AS281" i="35"/>
  <c r="AO281" i="35"/>
  <c r="AK281" i="35"/>
  <c r="AL281" i="35"/>
  <c r="AP281" i="35"/>
  <c r="AR281" i="35"/>
  <c r="AN281" i="35"/>
  <c r="AJ281" i="35"/>
  <c r="AQ289" i="35"/>
  <c r="AM289" i="35"/>
  <c r="AS289" i="35"/>
  <c r="AO289" i="35"/>
  <c r="AK289" i="35"/>
  <c r="AL289" i="35"/>
  <c r="AP289" i="35"/>
  <c r="AR289" i="35"/>
  <c r="AN289" i="35"/>
  <c r="AJ289" i="35"/>
  <c r="AQ297" i="35"/>
  <c r="AM297" i="35"/>
  <c r="AS297" i="35"/>
  <c r="AO297" i="35"/>
  <c r="AK297" i="35"/>
  <c r="AL297" i="35"/>
  <c r="AP297" i="35"/>
  <c r="AR297" i="35"/>
  <c r="AN297" i="35"/>
  <c r="AJ297" i="35"/>
  <c r="AQ309" i="35"/>
  <c r="AM309" i="35"/>
  <c r="AS309" i="35"/>
  <c r="AO309" i="35"/>
  <c r="AK309" i="35"/>
  <c r="AL309" i="35"/>
  <c r="AP309" i="35"/>
  <c r="AJ309" i="35"/>
  <c r="AR309" i="35"/>
  <c r="AN309" i="35"/>
  <c r="AR230" i="35"/>
  <c r="AN230" i="35"/>
  <c r="AJ230" i="35"/>
  <c r="AP230" i="35"/>
  <c r="AL230" i="35"/>
  <c r="AQ230" i="35"/>
  <c r="AS230" i="35"/>
  <c r="AO230" i="35"/>
  <c r="AK230" i="35"/>
  <c r="AM230" i="35"/>
  <c r="AR234" i="35"/>
  <c r="AN234" i="35"/>
  <c r="AJ234" i="35"/>
  <c r="AP234" i="35"/>
  <c r="AL234" i="35"/>
  <c r="AQ234" i="35"/>
  <c r="AS234" i="35"/>
  <c r="AO234" i="35"/>
  <c r="AM234" i="35"/>
  <c r="AK234" i="35"/>
  <c r="AR238" i="35"/>
  <c r="AN238" i="35"/>
  <c r="AJ238" i="35"/>
  <c r="AP238" i="35"/>
  <c r="AL238" i="35"/>
  <c r="AQ238" i="35"/>
  <c r="AO238" i="35"/>
  <c r="AS238" i="35"/>
  <c r="AM238" i="35"/>
  <c r="AK238" i="35"/>
  <c r="AR242" i="35"/>
  <c r="AN242" i="35"/>
  <c r="AJ242" i="35"/>
  <c r="AP242" i="35"/>
  <c r="AL242" i="35"/>
  <c r="AQ242" i="35"/>
  <c r="AS242" i="35"/>
  <c r="AO242" i="35"/>
  <c r="AM242" i="35"/>
  <c r="AK242" i="35"/>
  <c r="AR246" i="35"/>
  <c r="AN246" i="35"/>
  <c r="AJ246" i="35"/>
  <c r="AP246" i="35"/>
  <c r="AL246" i="35"/>
  <c r="AQ246" i="35"/>
  <c r="AS246" i="35"/>
  <c r="AO246" i="35"/>
  <c r="AM246" i="35"/>
  <c r="AK246" i="35"/>
  <c r="AR250" i="35"/>
  <c r="AN250" i="35"/>
  <c r="AJ250" i="35"/>
  <c r="AQ250" i="35"/>
  <c r="AP250" i="35"/>
  <c r="AL250" i="35"/>
  <c r="AS250" i="35"/>
  <c r="AO250" i="35"/>
  <c r="AM250" i="35"/>
  <c r="AK250" i="35"/>
  <c r="AR254" i="35"/>
  <c r="AN254" i="35"/>
  <c r="AJ254" i="35"/>
  <c r="AM254" i="35"/>
  <c r="AQ254" i="35"/>
  <c r="AP254" i="35"/>
  <c r="AL254" i="35"/>
  <c r="AK254" i="35"/>
  <c r="AS254" i="35"/>
  <c r="AO254" i="35"/>
  <c r="AR258" i="35"/>
  <c r="AN258" i="35"/>
  <c r="AJ258" i="35"/>
  <c r="AM258" i="35"/>
  <c r="AQ258" i="35"/>
  <c r="AP258" i="35"/>
  <c r="AL258" i="35"/>
  <c r="AS258" i="35"/>
  <c r="AO258" i="35"/>
  <c r="AK258" i="35"/>
  <c r="AQ262" i="35"/>
  <c r="AM262" i="35"/>
  <c r="AS262" i="35"/>
  <c r="AO262" i="35"/>
  <c r="AK262" i="35"/>
  <c r="AP262" i="35"/>
  <c r="AN262" i="35"/>
  <c r="AL262" i="35"/>
  <c r="AJ262" i="35"/>
  <c r="AR262" i="35"/>
  <c r="AQ266" i="35"/>
  <c r="AM266" i="35"/>
  <c r="AS266" i="35"/>
  <c r="AO266" i="35"/>
  <c r="AK266" i="35"/>
  <c r="AP266" i="35"/>
  <c r="AN266" i="35"/>
  <c r="AL266" i="35"/>
  <c r="AR266" i="35"/>
  <c r="AJ266" i="35"/>
  <c r="AQ270" i="35"/>
  <c r="AM270" i="35"/>
  <c r="AS270" i="35"/>
  <c r="AO270" i="35"/>
  <c r="AK270" i="35"/>
  <c r="AP270" i="35"/>
  <c r="AN270" i="35"/>
  <c r="AL270" i="35"/>
  <c r="AR270" i="35"/>
  <c r="AJ270" i="35"/>
  <c r="AQ274" i="35"/>
  <c r="AM274" i="35"/>
  <c r="AS274" i="35"/>
  <c r="AO274" i="35"/>
  <c r="AK274" i="35"/>
  <c r="AP274" i="35"/>
  <c r="AN274" i="35"/>
  <c r="AL274" i="35"/>
  <c r="AJ274" i="35"/>
  <c r="AR274" i="35"/>
  <c r="AS278" i="35"/>
  <c r="AO278" i="35"/>
  <c r="AK278" i="35"/>
  <c r="AQ278" i="35"/>
  <c r="AM278" i="35"/>
  <c r="AR278" i="35"/>
  <c r="AJ278" i="35"/>
  <c r="AN278" i="35"/>
  <c r="AP278" i="35"/>
  <c r="AL278" i="35"/>
  <c r="AS282" i="35"/>
  <c r="AO282" i="35"/>
  <c r="AK282" i="35"/>
  <c r="AQ282" i="35"/>
  <c r="AM282" i="35"/>
  <c r="AR282" i="35"/>
  <c r="AJ282" i="35"/>
  <c r="AN282" i="35"/>
  <c r="AP282" i="35"/>
  <c r="AL282" i="35"/>
  <c r="AS286" i="35"/>
  <c r="AO286" i="35"/>
  <c r="AK286" i="35"/>
  <c r="AQ286" i="35"/>
  <c r="AM286" i="35"/>
  <c r="AR286" i="35"/>
  <c r="AJ286" i="35"/>
  <c r="AN286" i="35"/>
  <c r="AP286" i="35"/>
  <c r="AL286" i="35"/>
  <c r="AS290" i="35"/>
  <c r="AO290" i="35"/>
  <c r="AK290" i="35"/>
  <c r="AQ290" i="35"/>
  <c r="AM290" i="35"/>
  <c r="AR290" i="35"/>
  <c r="AJ290" i="35"/>
  <c r="AN290" i="35"/>
  <c r="AP290" i="35"/>
  <c r="AL290" i="35"/>
  <c r="AS294" i="35"/>
  <c r="AO294" i="35"/>
  <c r="AK294" i="35"/>
  <c r="AQ294" i="35"/>
  <c r="AM294" i="35"/>
  <c r="AR294" i="35"/>
  <c r="AJ294" i="35"/>
  <c r="AN294" i="35"/>
  <c r="AP294" i="35"/>
  <c r="AL294" i="35"/>
  <c r="AS298" i="35"/>
  <c r="AO298" i="35"/>
  <c r="AK298" i="35"/>
  <c r="AQ298" i="35"/>
  <c r="AM298" i="35"/>
  <c r="AR298" i="35"/>
  <c r="AJ298" i="35"/>
  <c r="AN298" i="35"/>
  <c r="AP298" i="35"/>
  <c r="AL298" i="35"/>
  <c r="AS302" i="35"/>
  <c r="AO302" i="35"/>
  <c r="AK302" i="35"/>
  <c r="AQ302" i="35"/>
  <c r="AM302" i="35"/>
  <c r="AR302" i="35"/>
  <c r="AJ302" i="35"/>
  <c r="AN302" i="35"/>
  <c r="AP302" i="35"/>
  <c r="AL302" i="35"/>
  <c r="AS306" i="35"/>
  <c r="AO306" i="35"/>
  <c r="AK306" i="35"/>
  <c r="AQ306" i="35"/>
  <c r="AM306" i="35"/>
  <c r="AR306" i="35"/>
  <c r="AJ306" i="35"/>
  <c r="AN306" i="35"/>
  <c r="AP306" i="35"/>
  <c r="AL306" i="35"/>
  <c r="AS310" i="35"/>
  <c r="AO310" i="35"/>
  <c r="AK310" i="35"/>
  <c r="AQ310" i="35"/>
  <c r="AM310" i="35"/>
  <c r="AR310" i="35"/>
  <c r="AJ310" i="35"/>
  <c r="AN310" i="35"/>
  <c r="AP310" i="35"/>
  <c r="AL310" i="35"/>
  <c r="AP233" i="35"/>
  <c r="AL233" i="35"/>
  <c r="AR233" i="35"/>
  <c r="AN233" i="35"/>
  <c r="AJ233" i="35"/>
  <c r="AS233" i="35"/>
  <c r="AK233" i="35"/>
  <c r="AQ233" i="35"/>
  <c r="AM233" i="35"/>
  <c r="AO233" i="35"/>
  <c r="AP249" i="35"/>
  <c r="AL249" i="35"/>
  <c r="AR249" i="35"/>
  <c r="AN249" i="35"/>
  <c r="AJ249" i="35"/>
  <c r="AS249" i="35"/>
  <c r="AK249" i="35"/>
  <c r="AM249" i="35"/>
  <c r="AQ249" i="35"/>
  <c r="AO249" i="35"/>
  <c r="AS261" i="35"/>
  <c r="AO261" i="35"/>
  <c r="AK261" i="35"/>
  <c r="AQ261" i="35"/>
  <c r="AM261" i="35"/>
  <c r="AR261" i="35"/>
  <c r="AJ261" i="35"/>
  <c r="AP261" i="35"/>
  <c r="AN261" i="35"/>
  <c r="AL261" i="35"/>
  <c r="AS273" i="35"/>
  <c r="AO273" i="35"/>
  <c r="AK273" i="35"/>
  <c r="AQ273" i="35"/>
  <c r="AM273" i="35"/>
  <c r="AR273" i="35"/>
  <c r="AJ273" i="35"/>
  <c r="AP273" i="35"/>
  <c r="AN273" i="35"/>
  <c r="AL273" i="35"/>
  <c r="AQ301" i="35"/>
  <c r="AM301" i="35"/>
  <c r="AS301" i="35"/>
  <c r="AO301" i="35"/>
  <c r="AK301" i="35"/>
  <c r="AL301" i="35"/>
  <c r="AP301" i="35"/>
  <c r="AJ301" i="35"/>
  <c r="AR301" i="35"/>
  <c r="AN301" i="35"/>
  <c r="AP227" i="35"/>
  <c r="AL227" i="35"/>
  <c r="AR227" i="35"/>
  <c r="AN227" i="35"/>
  <c r="AJ227" i="35"/>
  <c r="AO227" i="35"/>
  <c r="AM227" i="35"/>
  <c r="AS227" i="35"/>
  <c r="AK227" i="35"/>
  <c r="AQ227" i="35"/>
  <c r="AP231" i="35"/>
  <c r="AL231" i="35"/>
  <c r="AR231" i="35"/>
  <c r="AN231" i="35"/>
  <c r="AJ231" i="35"/>
  <c r="AO231" i="35"/>
  <c r="AM231" i="35"/>
  <c r="AS231" i="35"/>
  <c r="AK231" i="35"/>
  <c r="AQ231" i="35"/>
  <c r="AP235" i="35"/>
  <c r="AL235" i="35"/>
  <c r="AR235" i="35"/>
  <c r="AN235" i="35"/>
  <c r="AJ235" i="35"/>
  <c r="AO235" i="35"/>
  <c r="AM235" i="35"/>
  <c r="AS235" i="35"/>
  <c r="AK235" i="35"/>
  <c r="AQ235" i="35"/>
  <c r="AP239" i="35"/>
  <c r="AL239" i="35"/>
  <c r="AR239" i="35"/>
  <c r="AN239" i="35"/>
  <c r="AJ239" i="35"/>
  <c r="AO239" i="35"/>
  <c r="AM239" i="35"/>
  <c r="AS239" i="35"/>
  <c r="AK239" i="35"/>
  <c r="AQ239" i="35"/>
  <c r="AP243" i="35"/>
  <c r="AL243" i="35"/>
  <c r="AR243" i="35"/>
  <c r="AN243" i="35"/>
  <c r="AJ243" i="35"/>
  <c r="AO243" i="35"/>
  <c r="AM243" i="35"/>
  <c r="AS243" i="35"/>
  <c r="AK243" i="35"/>
  <c r="AQ243" i="35"/>
  <c r="AP247" i="35"/>
  <c r="AL247" i="35"/>
  <c r="AR247" i="35"/>
  <c r="AN247" i="35"/>
  <c r="AJ247" i="35"/>
  <c r="AO247" i="35"/>
  <c r="AM247" i="35"/>
  <c r="AQ247" i="35"/>
  <c r="AS247" i="35"/>
  <c r="AK247" i="35"/>
  <c r="AP251" i="35"/>
  <c r="AL251" i="35"/>
  <c r="AO251" i="35"/>
  <c r="AK251" i="35"/>
  <c r="AS251" i="35"/>
  <c r="AR251" i="35"/>
  <c r="AN251" i="35"/>
  <c r="AJ251" i="35"/>
  <c r="AM251" i="35"/>
  <c r="AQ251" i="35"/>
  <c r="AP255" i="35"/>
  <c r="AL255" i="35"/>
  <c r="AO255" i="35"/>
  <c r="AK255" i="35"/>
  <c r="AS255" i="35"/>
  <c r="AR255" i="35"/>
  <c r="AN255" i="35"/>
  <c r="AJ255" i="35"/>
  <c r="AQ255" i="35"/>
  <c r="AM255" i="35"/>
  <c r="AS259" i="35"/>
  <c r="AP259" i="35"/>
  <c r="AL259" i="35"/>
  <c r="AO259" i="35"/>
  <c r="AK259" i="35"/>
  <c r="AR259" i="35"/>
  <c r="AN259" i="35"/>
  <c r="AJ259" i="35"/>
  <c r="AQ259" i="35"/>
  <c r="AM259" i="35"/>
  <c r="AS263" i="35"/>
  <c r="AO263" i="35"/>
  <c r="AK263" i="35"/>
  <c r="AQ263" i="35"/>
  <c r="AM263" i="35"/>
  <c r="AN263" i="35"/>
  <c r="AL263" i="35"/>
  <c r="AR263" i="35"/>
  <c r="AJ263" i="35"/>
  <c r="AP263" i="35"/>
  <c r="AS267" i="35"/>
  <c r="AO267" i="35"/>
  <c r="AK267" i="35"/>
  <c r="AQ267" i="35"/>
  <c r="AM267" i="35"/>
  <c r="AN267" i="35"/>
  <c r="AL267" i="35"/>
  <c r="AR267" i="35"/>
  <c r="AJ267" i="35"/>
  <c r="AP267" i="35"/>
  <c r="AS271" i="35"/>
  <c r="AO271" i="35"/>
  <c r="AK271" i="35"/>
  <c r="AQ271" i="35"/>
  <c r="AM271" i="35"/>
  <c r="AN271" i="35"/>
  <c r="AL271" i="35"/>
  <c r="AR271" i="35"/>
  <c r="AJ271" i="35"/>
  <c r="AP271" i="35"/>
  <c r="AS275" i="35"/>
  <c r="AO275" i="35"/>
  <c r="AK275" i="35"/>
  <c r="AQ275" i="35"/>
  <c r="AM275" i="35"/>
  <c r="AN275" i="35"/>
  <c r="AL275" i="35"/>
  <c r="AR275" i="35"/>
  <c r="AJ275" i="35"/>
  <c r="AP275" i="35"/>
  <c r="AQ279" i="35"/>
  <c r="AM279" i="35"/>
  <c r="AS279" i="35"/>
  <c r="AO279" i="35"/>
  <c r="AK279" i="35"/>
  <c r="AP279" i="35"/>
  <c r="AL279" i="35"/>
  <c r="AR279" i="35"/>
  <c r="AN279" i="35"/>
  <c r="AJ279" i="35"/>
  <c r="AQ283" i="35"/>
  <c r="AM283" i="35"/>
  <c r="AS283" i="35"/>
  <c r="AO283" i="35"/>
  <c r="AK283" i="35"/>
  <c r="AP283" i="35"/>
  <c r="AL283" i="35"/>
  <c r="AN283" i="35"/>
  <c r="AJ283" i="35"/>
  <c r="AR283" i="35"/>
  <c r="AQ287" i="35"/>
  <c r="AM287" i="35"/>
  <c r="AS287" i="35"/>
  <c r="AO287" i="35"/>
  <c r="AK287" i="35"/>
  <c r="AP287" i="35"/>
  <c r="AL287" i="35"/>
  <c r="AR287" i="35"/>
  <c r="AN287" i="35"/>
  <c r="AJ287" i="35"/>
  <c r="AQ291" i="35"/>
  <c r="AM291" i="35"/>
  <c r="AS291" i="35"/>
  <c r="AO291" i="35"/>
  <c r="AK291" i="35"/>
  <c r="AP291" i="35"/>
  <c r="AL291" i="35"/>
  <c r="AN291" i="35"/>
  <c r="AJ291" i="35"/>
  <c r="AR291" i="35"/>
  <c r="AQ295" i="35"/>
  <c r="AM295" i="35"/>
  <c r="AS295" i="35"/>
  <c r="AO295" i="35"/>
  <c r="AK295" i="35"/>
  <c r="AP295" i="35"/>
  <c r="AL295" i="35"/>
  <c r="AR295" i="35"/>
  <c r="AN295" i="35"/>
  <c r="AJ295" i="35"/>
  <c r="AQ299" i="35"/>
  <c r="AM299" i="35"/>
  <c r="AS299" i="35"/>
  <c r="AO299" i="35"/>
  <c r="AK299" i="35"/>
  <c r="AP299" i="35"/>
  <c r="AL299" i="35"/>
  <c r="AN299" i="35"/>
  <c r="AJ299" i="35"/>
  <c r="AR299" i="35"/>
  <c r="AQ303" i="35"/>
  <c r="AM303" i="35"/>
  <c r="AS303" i="35"/>
  <c r="AO303" i="35"/>
  <c r="AK303" i="35"/>
  <c r="AP303" i="35"/>
  <c r="AL303" i="35"/>
  <c r="AR303" i="35"/>
  <c r="AN303" i="35"/>
  <c r="AJ303" i="35"/>
  <c r="AQ307" i="35"/>
  <c r="AM307" i="35"/>
  <c r="AS307" i="35"/>
  <c r="AO307" i="35"/>
  <c r="AK307" i="35"/>
  <c r="AP307" i="35"/>
  <c r="AL307" i="35"/>
  <c r="AN307" i="35"/>
  <c r="AJ307" i="35"/>
  <c r="AR307" i="35"/>
  <c r="AP229" i="35"/>
  <c r="AL229" i="35"/>
  <c r="AR229" i="35"/>
  <c r="AN229" i="35"/>
  <c r="AJ229" i="35"/>
  <c r="AS229" i="35"/>
  <c r="AK229" i="35"/>
  <c r="AQ229" i="35"/>
  <c r="AO229" i="35"/>
  <c r="AM229" i="35"/>
  <c r="AP241" i="35"/>
  <c r="AL241" i="35"/>
  <c r="AR241" i="35"/>
  <c r="AN241" i="35"/>
  <c r="AJ241" i="35"/>
  <c r="AS241" i="35"/>
  <c r="AK241" i="35"/>
  <c r="AQ241" i="35"/>
  <c r="AM241" i="35"/>
  <c r="AO241" i="35"/>
  <c r="AP253" i="35"/>
  <c r="AL253" i="35"/>
  <c r="AS253" i="35"/>
  <c r="AK253" i="35"/>
  <c r="AO253" i="35"/>
  <c r="AR253" i="35"/>
  <c r="AN253" i="35"/>
  <c r="AJ253" i="35"/>
  <c r="AQ253" i="35"/>
  <c r="AM253" i="35"/>
  <c r="AS265" i="35"/>
  <c r="AO265" i="35"/>
  <c r="AK265" i="35"/>
  <c r="AQ265" i="35"/>
  <c r="AM265" i="35"/>
  <c r="AR265" i="35"/>
  <c r="AJ265" i="35"/>
  <c r="AP265" i="35"/>
  <c r="AN265" i="35"/>
  <c r="AL265" i="35"/>
  <c r="AQ277" i="35"/>
  <c r="AM277" i="35"/>
  <c r="AS277" i="35"/>
  <c r="AO277" i="35"/>
  <c r="AK277" i="35"/>
  <c r="AL277" i="35"/>
  <c r="AP277" i="35"/>
  <c r="AJ277" i="35"/>
  <c r="AR277" i="35"/>
  <c r="AN277" i="35"/>
  <c r="AQ285" i="35"/>
  <c r="AM285" i="35"/>
  <c r="AS285" i="35"/>
  <c r="AO285" i="35"/>
  <c r="AK285" i="35"/>
  <c r="AL285" i="35"/>
  <c r="AP285" i="35"/>
  <c r="AJ285" i="35"/>
  <c r="AR285" i="35"/>
  <c r="AN285" i="35"/>
  <c r="AQ293" i="35"/>
  <c r="AM293" i="35"/>
  <c r="AS293" i="35"/>
  <c r="AO293" i="35"/>
  <c r="AK293" i="35"/>
  <c r="AL293" i="35"/>
  <c r="AP293" i="35"/>
  <c r="AJ293" i="35"/>
  <c r="AR293" i="35"/>
  <c r="AN293" i="35"/>
  <c r="AQ305" i="35"/>
  <c r="AM305" i="35"/>
  <c r="AS305" i="35"/>
  <c r="AO305" i="35"/>
  <c r="AK305" i="35"/>
  <c r="AL305" i="35"/>
  <c r="AP305" i="35"/>
  <c r="AR305" i="35"/>
  <c r="AN305" i="35"/>
  <c r="AJ305" i="35"/>
  <c r="AR228" i="35"/>
  <c r="AN228" i="35"/>
  <c r="AJ228" i="35"/>
  <c r="AP228" i="35"/>
  <c r="AL228" i="35"/>
  <c r="AM228" i="35"/>
  <c r="AS228" i="35"/>
  <c r="AO228" i="35"/>
  <c r="AK228" i="35"/>
  <c r="AQ228" i="35"/>
  <c r="AR232" i="35"/>
  <c r="AN232" i="35"/>
  <c r="AJ232" i="35"/>
  <c r="AP232" i="35"/>
  <c r="AL232" i="35"/>
  <c r="AM232" i="35"/>
  <c r="AS232" i="35"/>
  <c r="AO232" i="35"/>
  <c r="AK232" i="35"/>
  <c r="AQ232" i="35"/>
  <c r="AR236" i="35"/>
  <c r="AN236" i="35"/>
  <c r="AJ236" i="35"/>
  <c r="AP236" i="35"/>
  <c r="AL236" i="35"/>
  <c r="AM236" i="35"/>
  <c r="AK236" i="35"/>
  <c r="AS236" i="35"/>
  <c r="AO236" i="35"/>
  <c r="AQ236" i="35"/>
  <c r="AR240" i="35"/>
  <c r="AN240" i="35"/>
  <c r="AJ240" i="35"/>
  <c r="AP240" i="35"/>
  <c r="AL240" i="35"/>
  <c r="AM240" i="35"/>
  <c r="AO240" i="35"/>
  <c r="AS240" i="35"/>
  <c r="AK240" i="35"/>
  <c r="AQ240" i="35"/>
  <c r="AR244" i="35"/>
  <c r="AN244" i="35"/>
  <c r="AJ244" i="35"/>
  <c r="AP244" i="35"/>
  <c r="AL244" i="35"/>
  <c r="AM244" i="35"/>
  <c r="AS244" i="35"/>
  <c r="AK244" i="35"/>
  <c r="AO244" i="35"/>
  <c r="AQ244" i="35"/>
  <c r="AR248" i="35"/>
  <c r="AN248" i="35"/>
  <c r="AJ248" i="35"/>
  <c r="AP248" i="35"/>
  <c r="AL248" i="35"/>
  <c r="AM248" i="35"/>
  <c r="AS248" i="35"/>
  <c r="AK248" i="35"/>
  <c r="AQ248" i="35"/>
  <c r="AO248" i="35"/>
  <c r="AR252" i="35"/>
  <c r="AN252" i="35"/>
  <c r="AJ252" i="35"/>
  <c r="AM252" i="35"/>
  <c r="AQ252" i="35"/>
  <c r="AP252" i="35"/>
  <c r="AL252" i="35"/>
  <c r="AO252" i="35"/>
  <c r="AS252" i="35"/>
  <c r="AK252" i="35"/>
  <c r="AR256" i="35"/>
  <c r="AN256" i="35"/>
  <c r="AJ256" i="35"/>
  <c r="AM256" i="35"/>
  <c r="AQ256" i="35"/>
  <c r="AP256" i="35"/>
  <c r="AL256" i="35"/>
  <c r="AK256" i="35"/>
  <c r="AS256" i="35"/>
  <c r="AO256" i="35"/>
  <c r="AQ260" i="35"/>
  <c r="AM260" i="35"/>
  <c r="AS260" i="35"/>
  <c r="AO260" i="35"/>
  <c r="AK260" i="35"/>
  <c r="AL260" i="35"/>
  <c r="AR260" i="35"/>
  <c r="AJ260" i="35"/>
  <c r="AP260" i="35"/>
  <c r="AN260" i="35"/>
  <c r="AQ264" i="35"/>
  <c r="AM264" i="35"/>
  <c r="AS264" i="35"/>
  <c r="AO264" i="35"/>
  <c r="AK264" i="35"/>
  <c r="AL264" i="35"/>
  <c r="AR264" i="35"/>
  <c r="AJ264" i="35"/>
  <c r="AP264" i="35"/>
  <c r="AN264" i="35"/>
  <c r="AQ268" i="35"/>
  <c r="AM268" i="35"/>
  <c r="AS268" i="35"/>
  <c r="AO268" i="35"/>
  <c r="AK268" i="35"/>
  <c r="AL268" i="35"/>
  <c r="AJ268" i="35"/>
  <c r="AR268" i="35"/>
  <c r="AP268" i="35"/>
  <c r="AN268" i="35"/>
  <c r="AQ272" i="35"/>
  <c r="AM272" i="35"/>
  <c r="AS272" i="35"/>
  <c r="AO272" i="35"/>
  <c r="AK272" i="35"/>
  <c r="AL272" i="35"/>
  <c r="AR272" i="35"/>
  <c r="AJ272" i="35"/>
  <c r="AP272" i="35"/>
  <c r="AN272" i="35"/>
  <c r="AQ276" i="35"/>
  <c r="AM276" i="35"/>
  <c r="AS276" i="35"/>
  <c r="AO276" i="35"/>
  <c r="AK276" i="35"/>
  <c r="AL276" i="35"/>
  <c r="AR276" i="35"/>
  <c r="AJ276" i="35"/>
  <c r="AP276" i="35"/>
  <c r="AN276" i="35"/>
  <c r="AS280" i="35"/>
  <c r="AO280" i="35"/>
  <c r="AK280" i="35"/>
  <c r="AQ280" i="35"/>
  <c r="AM280" i="35"/>
  <c r="AN280" i="35"/>
  <c r="AR280" i="35"/>
  <c r="AJ280" i="35"/>
  <c r="AL280" i="35"/>
  <c r="AP280" i="35"/>
  <c r="AS284" i="35"/>
  <c r="AO284" i="35"/>
  <c r="AK284" i="35"/>
  <c r="AQ284" i="35"/>
  <c r="AM284" i="35"/>
  <c r="AN284" i="35"/>
  <c r="AR284" i="35"/>
  <c r="AJ284" i="35"/>
  <c r="AP284" i="35"/>
  <c r="AL284" i="35"/>
  <c r="AS288" i="35"/>
  <c r="AO288" i="35"/>
  <c r="AK288" i="35"/>
  <c r="AQ288" i="35"/>
  <c r="AM288" i="35"/>
  <c r="AN288" i="35"/>
  <c r="AR288" i="35"/>
  <c r="AJ288" i="35"/>
  <c r="AL288" i="35"/>
  <c r="AP288" i="35"/>
  <c r="AS292" i="35"/>
  <c r="AO292" i="35"/>
  <c r="AK292" i="35"/>
  <c r="AQ292" i="35"/>
  <c r="AM292" i="35"/>
  <c r="AN292" i="35"/>
  <c r="AR292" i="35"/>
  <c r="AJ292" i="35"/>
  <c r="AP292" i="35"/>
  <c r="AL292" i="35"/>
  <c r="AS296" i="35"/>
  <c r="AO296" i="35"/>
  <c r="AK296" i="35"/>
  <c r="AQ296" i="35"/>
  <c r="AM296" i="35"/>
  <c r="AN296" i="35"/>
  <c r="AR296" i="35"/>
  <c r="AJ296" i="35"/>
  <c r="AL296" i="35"/>
  <c r="AP296" i="35"/>
  <c r="AS300" i="35"/>
  <c r="AO300" i="35"/>
  <c r="AK300" i="35"/>
  <c r="AQ300" i="35"/>
  <c r="AM300" i="35"/>
  <c r="AN300" i="35"/>
  <c r="AR300" i="35"/>
  <c r="AJ300" i="35"/>
  <c r="AP300" i="35"/>
  <c r="AL300" i="35"/>
  <c r="AS304" i="35"/>
  <c r="AO304" i="35"/>
  <c r="AK304" i="35"/>
  <c r="AQ304" i="35"/>
  <c r="AM304" i="35"/>
  <c r="AN304" i="35"/>
  <c r="AR304" i="35"/>
  <c r="AJ304" i="35"/>
  <c r="AL304" i="35"/>
  <c r="AP304" i="35"/>
  <c r="AS308" i="35"/>
  <c r="AO308" i="35"/>
  <c r="AK308" i="35"/>
  <c r="AQ308" i="35"/>
  <c r="AM308" i="35"/>
  <c r="AN308" i="35"/>
  <c r="AR308" i="35"/>
  <c r="AJ308" i="35"/>
  <c r="AP308" i="35"/>
  <c r="AL308" i="35"/>
  <c r="AR311" i="35"/>
  <c r="AN311" i="35"/>
  <c r="AJ311" i="35"/>
  <c r="AQ311" i="35"/>
  <c r="AM311" i="35"/>
  <c r="AP311" i="35"/>
  <c r="AS311" i="35"/>
  <c r="AO311" i="35"/>
  <c r="AK311" i="35"/>
  <c r="AL311" i="35"/>
  <c r="AJ67" i="35"/>
  <c r="AJ54" i="35"/>
  <c r="AJ42" i="35"/>
  <c r="AJ71" i="35"/>
  <c r="AJ88" i="35"/>
  <c r="AJ100" i="35"/>
  <c r="AJ112" i="35"/>
  <c r="AJ124" i="35"/>
  <c r="AJ189" i="35"/>
  <c r="AJ136" i="35"/>
  <c r="AJ144" i="35"/>
  <c r="AJ156" i="35"/>
  <c r="AJ164" i="35"/>
  <c r="AJ176" i="35"/>
  <c r="AJ195" i="35"/>
  <c r="AJ203" i="35"/>
  <c r="AJ32" i="35"/>
  <c r="AJ29" i="35"/>
  <c r="AJ76" i="35"/>
  <c r="AJ73" i="35"/>
  <c r="AJ65" i="35"/>
  <c r="AJ61" i="35"/>
  <c r="AJ57" i="35"/>
  <c r="AJ53" i="35"/>
  <c r="AJ49" i="35"/>
  <c r="AJ45" i="35"/>
  <c r="AJ41" i="35"/>
  <c r="AJ37" i="35"/>
  <c r="AJ70" i="35"/>
  <c r="AJ81" i="35"/>
  <c r="AJ85" i="35"/>
  <c r="AJ89" i="35"/>
  <c r="AJ93" i="35"/>
  <c r="AJ97" i="35"/>
  <c r="AJ101" i="35"/>
  <c r="AJ105" i="35"/>
  <c r="AJ109" i="35"/>
  <c r="AJ113" i="35"/>
  <c r="AJ121" i="35"/>
  <c r="AJ120" i="35"/>
  <c r="AJ125" i="35"/>
  <c r="AJ129" i="35"/>
  <c r="AJ184" i="35"/>
  <c r="AJ190" i="35"/>
  <c r="AJ185" i="35"/>
  <c r="AJ133" i="35"/>
  <c r="AJ137" i="35"/>
  <c r="AJ141" i="35"/>
  <c r="AJ145" i="35"/>
  <c r="AJ149" i="35"/>
  <c r="AJ153" i="35"/>
  <c r="AJ157" i="35"/>
  <c r="AJ161" i="35"/>
  <c r="AJ165" i="35"/>
  <c r="AJ169" i="35"/>
  <c r="AJ173" i="35"/>
  <c r="AJ177" i="35"/>
  <c r="AJ192" i="35"/>
  <c r="AJ196" i="35"/>
  <c r="AJ200" i="35"/>
  <c r="AJ204" i="35"/>
  <c r="AJ31" i="35"/>
  <c r="AJ28" i="35"/>
  <c r="AJ25" i="35"/>
  <c r="AJ62" i="35"/>
  <c r="AJ46" i="35"/>
  <c r="AJ80" i="35"/>
  <c r="AJ92" i="35"/>
  <c r="AJ104" i="35"/>
  <c r="AJ119" i="35"/>
  <c r="AJ128" i="35"/>
  <c r="AJ132" i="35"/>
  <c r="AJ148" i="35"/>
  <c r="AJ168" i="35"/>
  <c r="AJ199" i="35"/>
  <c r="AJ72" i="35"/>
  <c r="AJ68" i="35"/>
  <c r="AJ78" i="35"/>
  <c r="AJ64" i="35"/>
  <c r="AJ60" i="35"/>
  <c r="AJ56" i="35"/>
  <c r="AJ52" i="35"/>
  <c r="AJ48" i="35"/>
  <c r="AJ44" i="35"/>
  <c r="AJ40" i="35"/>
  <c r="AJ36" i="35"/>
  <c r="AJ66" i="35"/>
  <c r="AJ82" i="35"/>
  <c r="AJ86" i="35"/>
  <c r="AJ90" i="35"/>
  <c r="AJ94" i="35"/>
  <c r="AJ98" i="35"/>
  <c r="AJ102" i="35"/>
  <c r="AJ106" i="35"/>
  <c r="AJ110" i="35"/>
  <c r="AJ115" i="35"/>
  <c r="AJ114" i="35"/>
  <c r="AJ122" i="35"/>
  <c r="AJ126" i="35"/>
  <c r="AJ130" i="35"/>
  <c r="AJ186" i="35"/>
  <c r="AJ179" i="35"/>
  <c r="AJ187" i="35"/>
  <c r="AJ134" i="35"/>
  <c r="AJ138" i="35"/>
  <c r="AJ142" i="35"/>
  <c r="AJ146" i="35"/>
  <c r="AJ150" i="35"/>
  <c r="AJ154" i="35"/>
  <c r="AJ158" i="35"/>
  <c r="AJ162" i="35"/>
  <c r="AJ166" i="35"/>
  <c r="AJ170" i="35"/>
  <c r="AJ174" i="35"/>
  <c r="AJ178" i="35"/>
  <c r="AJ193" i="35"/>
  <c r="AJ197" i="35"/>
  <c r="AJ201" i="35"/>
  <c r="AJ205" i="35"/>
  <c r="AJ27" i="35"/>
  <c r="AJ24" i="35"/>
  <c r="AJ77" i="35"/>
  <c r="AJ58" i="35"/>
  <c r="AJ50" i="35"/>
  <c r="AJ38" i="35"/>
  <c r="AJ84" i="35"/>
  <c r="AJ96" i="35"/>
  <c r="AJ108" i="35"/>
  <c r="AJ118" i="35"/>
  <c r="AJ182" i="35"/>
  <c r="AJ183" i="35"/>
  <c r="AJ140" i="35"/>
  <c r="AJ152" i="35"/>
  <c r="AJ160" i="35"/>
  <c r="AJ172" i="35"/>
  <c r="AJ191" i="35"/>
  <c r="AJ207" i="35"/>
  <c r="AJ69" i="35"/>
  <c r="AJ74" i="35"/>
  <c r="AJ63" i="35"/>
  <c r="AJ59" i="35"/>
  <c r="AJ55" i="35"/>
  <c r="AJ51" i="35"/>
  <c r="AJ47" i="35"/>
  <c r="AJ43" i="35"/>
  <c r="AJ39" i="35"/>
  <c r="AJ75" i="35"/>
  <c r="AJ79" i="35"/>
  <c r="AJ83" i="35"/>
  <c r="AJ87" i="35"/>
  <c r="AJ91" i="35"/>
  <c r="AJ95" i="35"/>
  <c r="AJ99" i="35"/>
  <c r="AJ103" i="35"/>
  <c r="AJ107" i="35"/>
  <c r="AJ111" i="35"/>
  <c r="AJ117" i="35"/>
  <c r="AJ116" i="35"/>
  <c r="AJ123" i="35"/>
  <c r="AJ127" i="35"/>
  <c r="AJ180" i="35"/>
  <c r="AJ188" i="35"/>
  <c r="AJ181" i="35"/>
  <c r="AJ131" i="35"/>
  <c r="AJ135" i="35"/>
  <c r="AJ139" i="35"/>
  <c r="AJ143" i="35"/>
  <c r="AJ147" i="35"/>
  <c r="AJ151" i="35"/>
  <c r="AJ155" i="35"/>
  <c r="AJ159" i="35"/>
  <c r="AJ163" i="35"/>
  <c r="AJ167" i="35"/>
  <c r="AJ171" i="35"/>
  <c r="AJ175" i="35"/>
  <c r="AJ194" i="35"/>
  <c r="AJ198" i="35"/>
  <c r="AJ202" i="35"/>
  <c r="AJ206" i="35"/>
  <c r="AJ33" i="35"/>
  <c r="AJ208" i="35"/>
  <c r="CA60" i="42"/>
  <c r="CP60" i="42" s="1"/>
  <c r="BG62" i="42"/>
  <c r="AH76" i="42"/>
  <c r="AW76" i="42" s="1"/>
  <c r="CA74" i="42"/>
  <c r="BV74" i="42"/>
  <c r="BX74" i="42" s="1"/>
  <c r="CA73" i="42"/>
  <c r="BV73" i="42"/>
  <c r="BX73" i="42" s="1"/>
  <c r="BG61" i="42"/>
  <c r="BL61" i="42"/>
  <c r="BG53" i="42"/>
  <c r="BL53" i="42"/>
  <c r="CA58" i="42"/>
  <c r="BV58" i="42"/>
  <c r="CA51" i="42"/>
  <c r="BV51" i="42"/>
  <c r="EN63" i="42"/>
  <c r="FC43" i="42"/>
  <c r="FC63" i="42" s="1"/>
  <c r="CK44" i="42"/>
  <c r="CP44" i="42"/>
  <c r="BL49" i="42"/>
  <c r="BG49" i="42"/>
  <c r="CC35" i="42"/>
  <c r="CC37" i="42" s="1"/>
  <c r="CR29" i="42"/>
  <c r="CZ89" i="42"/>
  <c r="DE89" i="42"/>
  <c r="AW63" i="42"/>
  <c r="BG63" i="42" s="1"/>
  <c r="CK32" i="42"/>
  <c r="CP32" i="42"/>
  <c r="CK14" i="42"/>
  <c r="CP14" i="42"/>
  <c r="CK30" i="42"/>
  <c r="CP30" i="42"/>
  <c r="BV21" i="42"/>
  <c r="CA21" i="42"/>
  <c r="FG95" i="42"/>
  <c r="AX76" i="42"/>
  <c r="FF76" i="42"/>
  <c r="EQ22" i="42"/>
  <c r="P93" i="42"/>
  <c r="P91" i="42"/>
  <c r="CA71" i="42"/>
  <c r="BV71" i="42"/>
  <c r="BX71" i="42" s="1"/>
  <c r="CA75" i="42"/>
  <c r="BV75" i="42"/>
  <c r="BX75" i="42" s="1"/>
  <c r="CA69" i="42"/>
  <c r="BV69" i="42"/>
  <c r="BX69" i="42" s="1"/>
  <c r="CK62" i="42"/>
  <c r="CP62" i="42"/>
  <c r="EO63" i="42"/>
  <c r="FD43" i="42"/>
  <c r="FD63" i="42" s="1"/>
  <c r="CA47" i="42"/>
  <c r="BV47" i="42"/>
  <c r="EO35" i="42"/>
  <c r="EO37" i="42" s="1"/>
  <c r="FD29" i="42"/>
  <c r="FD35" i="42" s="1"/>
  <c r="FD37" i="42" s="1"/>
  <c r="CP46" i="42"/>
  <c r="CK46" i="42"/>
  <c r="DI63" i="42"/>
  <c r="DX43" i="42"/>
  <c r="EA76" i="42"/>
  <c r="EE37" i="42"/>
  <c r="BG36" i="42"/>
  <c r="BL36" i="42"/>
  <c r="BL45" i="42"/>
  <c r="BG45" i="42"/>
  <c r="BO76" i="42"/>
  <c r="BW37" i="42"/>
  <c r="CK33" i="42"/>
  <c r="CP33" i="42"/>
  <c r="AC19" i="42"/>
  <c r="CA91" i="42"/>
  <c r="BV91" i="42"/>
  <c r="BG57" i="42"/>
  <c r="BL57" i="42"/>
  <c r="CK60" i="42"/>
  <c r="BM63" i="42"/>
  <c r="CB43" i="42"/>
  <c r="BL55" i="42"/>
  <c r="BG55" i="42"/>
  <c r="BV50" i="42"/>
  <c r="CA50" i="42"/>
  <c r="BG35" i="42"/>
  <c r="AW37" i="42"/>
  <c r="BG37" i="42" s="1"/>
  <c r="BG76" i="42" s="1"/>
  <c r="CP56" i="42"/>
  <c r="CK56" i="42"/>
  <c r="CA43" i="42"/>
  <c r="BV43" i="42"/>
  <c r="DX35" i="42"/>
  <c r="DX37" i="42" s="1"/>
  <c r="EM29" i="42"/>
  <c r="CA15" i="42"/>
  <c r="BV15" i="42"/>
  <c r="CK31" i="42"/>
  <c r="CP31" i="42"/>
  <c r="BL37" i="42"/>
  <c r="BV37" i="42" s="1"/>
  <c r="BV35" i="42"/>
  <c r="CB35" i="42"/>
  <c r="CB37" i="42" s="1"/>
  <c r="CQ29" i="42"/>
  <c r="T96" i="42"/>
  <c r="U96" i="42" s="1"/>
  <c r="V96" i="42" s="1"/>
  <c r="W96" i="42" s="1"/>
  <c r="X96" i="42" s="1"/>
  <c r="AC86" i="42"/>
  <c r="AE86" i="42" s="1"/>
  <c r="BL90" i="42"/>
  <c r="BG90" i="42"/>
  <c r="DT92" i="42"/>
  <c r="DO92" i="42"/>
  <c r="CA72" i="42"/>
  <c r="BV72" i="42"/>
  <c r="BX72" i="42" s="1"/>
  <c r="CA70" i="42"/>
  <c r="BV70" i="42"/>
  <c r="BX70" i="42" s="1"/>
  <c r="BL59" i="42"/>
  <c r="BG59" i="42"/>
  <c r="CA54" i="42"/>
  <c r="BV54" i="42"/>
  <c r="EL43" i="42"/>
  <c r="DW63" i="42"/>
  <c r="CP52" i="42"/>
  <c r="CK52" i="42"/>
  <c r="CR63" i="42"/>
  <c r="DG43" i="42"/>
  <c r="CK48" i="42"/>
  <c r="CP48" i="42"/>
  <c r="DY35" i="42"/>
  <c r="DY37" i="42" s="1"/>
  <c r="EN29" i="42"/>
  <c r="BG13" i="42"/>
  <c r="AW17" i="42"/>
  <c r="BL13" i="42"/>
  <c r="CK29" i="42"/>
  <c r="CA35" i="42"/>
  <c r="CP29" i="42"/>
  <c r="CK34" i="42"/>
  <c r="CP34" i="42"/>
  <c r="DW35" i="42"/>
  <c r="DW37" i="42" s="1"/>
  <c r="EL29" i="42"/>
  <c r="CA84" i="42"/>
  <c r="BV84" i="42"/>
  <c r="BX84" i="42" s="1"/>
  <c r="AI95" i="42"/>
  <c r="CA85" i="42"/>
  <c r="BV85" i="42"/>
  <c r="BX85" i="42" s="1"/>
  <c r="P86" i="42"/>
  <c r="P83" i="42"/>
  <c r="P84" i="42"/>
  <c r="P82" i="42"/>
  <c r="P85" i="42"/>
  <c r="AF366" i="35"/>
  <c r="O32" i="42"/>
  <c r="CM32" i="42" s="1"/>
  <c r="AF210" i="35"/>
  <c r="O15" i="42"/>
  <c r="O22" i="42"/>
  <c r="FF86" i="42"/>
  <c r="FF95" i="42" s="1"/>
  <c r="FF20" i="42"/>
  <c r="FF22" i="42" s="1"/>
  <c r="BO95" i="42"/>
  <c r="Y95" i="42"/>
  <c r="AC95" i="42" s="1"/>
  <c r="DI83" i="42"/>
  <c r="CT20" i="42"/>
  <c r="O14" i="42"/>
  <c r="O62" i="42"/>
  <c r="E23" i="42"/>
  <c r="F16" i="42" s="1"/>
  <c r="F17" i="42" s="1"/>
  <c r="F23" i="42" s="1"/>
  <c r="G16" i="42" s="1"/>
  <c r="G17" i="42" s="1"/>
  <c r="G23" i="42" s="1"/>
  <c r="H16" i="42" s="1"/>
  <c r="H17" i="42" s="1"/>
  <c r="H23" i="42" s="1"/>
  <c r="I16" i="42" s="1"/>
  <c r="I17" i="42" s="1"/>
  <c r="I23" i="42" s="1"/>
  <c r="J16" i="42" s="1"/>
  <c r="J17" i="42" s="1"/>
  <c r="J23" i="42" s="1"/>
  <c r="K16" i="42" s="1"/>
  <c r="K17" i="42" s="1"/>
  <c r="K23" i="42" s="1"/>
  <c r="L16" i="42" s="1"/>
  <c r="L17" i="42" s="1"/>
  <c r="L23" i="42" s="1"/>
  <c r="M16" i="42" s="1"/>
  <c r="M17" i="42" s="1"/>
  <c r="M23" i="42" s="1"/>
  <c r="N16" i="42" s="1"/>
  <c r="N17" i="42" s="1"/>
  <c r="N23" i="42" s="1"/>
  <c r="O21" i="42"/>
  <c r="BN86" i="42"/>
  <c r="BN95" i="42" s="1"/>
  <c r="CC82" i="42"/>
  <c r="BN19" i="42"/>
  <c r="BN22" i="42" s="1"/>
  <c r="EP86" i="42"/>
  <c r="FE82" i="42"/>
  <c r="EP19" i="42"/>
  <c r="EP22" i="42" s="1"/>
  <c r="BG83" i="42"/>
  <c r="BI83" i="42" s="1"/>
  <c r="BL83" i="42"/>
  <c r="AW20" i="42"/>
  <c r="AW22" i="42" s="1"/>
  <c r="AR82" i="42"/>
  <c r="AT82" i="42" s="1"/>
  <c r="AW82" i="42"/>
  <c r="AH86" i="42"/>
  <c r="CC76" i="42"/>
  <c r="BM76" i="42"/>
  <c r="DJ86" i="42"/>
  <c r="DY82" i="42"/>
  <c r="DJ19" i="42"/>
  <c r="BM83" i="42"/>
  <c r="AX20" i="42"/>
  <c r="CS83" i="42"/>
  <c r="CD20" i="42"/>
  <c r="DG20" i="42"/>
  <c r="DV83" i="42"/>
  <c r="D36" i="12"/>
  <c r="BM6" i="42" s="1"/>
  <c r="EO83" i="42"/>
  <c r="DZ20" i="42"/>
  <c r="CT86" i="42"/>
  <c r="CT95" i="42" s="1"/>
  <c r="DI82" i="42"/>
  <c r="CT19" i="42"/>
  <c r="CT22" i="42" s="1"/>
  <c r="EO76" i="42"/>
  <c r="DJ95" i="42"/>
  <c r="DY76" i="42"/>
  <c r="DY83" i="42"/>
  <c r="DJ20" i="42"/>
  <c r="BL76" i="42"/>
  <c r="AR22" i="42"/>
  <c r="AH23" i="42"/>
  <c r="AI16" i="42" s="1"/>
  <c r="AI17" i="42" s="1"/>
  <c r="AI23" i="42" s="1"/>
  <c r="AJ16" i="42" s="1"/>
  <c r="AJ17" i="42" s="1"/>
  <c r="AJ23" i="42" s="1"/>
  <c r="AK16" i="42" s="1"/>
  <c r="AK17" i="42" s="1"/>
  <c r="AK23" i="42" s="1"/>
  <c r="AL16" i="42" s="1"/>
  <c r="AL17" i="42" s="1"/>
  <c r="AL23" i="42" s="1"/>
  <c r="AM16" i="42" s="1"/>
  <c r="AM17" i="42" s="1"/>
  <c r="AM23" i="42" s="1"/>
  <c r="AN16" i="42" s="1"/>
  <c r="AN17" i="42" s="1"/>
  <c r="AN23" i="42" s="1"/>
  <c r="AO16" i="42" s="1"/>
  <c r="AO17" i="42" s="1"/>
  <c r="AO23" i="42" s="1"/>
  <c r="AP16" i="42" s="1"/>
  <c r="AP17" i="42" s="1"/>
  <c r="AP23" i="42" s="1"/>
  <c r="AQ16" i="42" s="1"/>
  <c r="AQ17" i="42" s="1"/>
  <c r="AQ23" i="42" s="1"/>
  <c r="S23" i="42"/>
  <c r="T16" i="42" s="1"/>
  <c r="T17" i="42" s="1"/>
  <c r="T23" i="42" s="1"/>
  <c r="U16" i="42" s="1"/>
  <c r="U17" i="42" s="1"/>
  <c r="U23" i="42" s="1"/>
  <c r="V16" i="42" s="1"/>
  <c r="V17" i="42" s="1"/>
  <c r="V23" i="42" s="1"/>
  <c r="W16" i="42" s="1"/>
  <c r="W17" i="42" s="1"/>
  <c r="W23" i="42" s="1"/>
  <c r="X16" i="42" s="1"/>
  <c r="X17" i="42" s="1"/>
  <c r="X23" i="42" s="1"/>
  <c r="Y16" i="42" s="1"/>
  <c r="Y17" i="42" s="1"/>
  <c r="Y23" i="42" s="1"/>
  <c r="Z16" i="42" s="1"/>
  <c r="Z17" i="42" s="1"/>
  <c r="Z23" i="42" s="1"/>
  <c r="AA16" i="42" s="1"/>
  <c r="AA17" i="42" s="1"/>
  <c r="AA23" i="42" s="1"/>
  <c r="AB16" i="42" s="1"/>
  <c r="AB17" i="42" s="1"/>
  <c r="AB23" i="42" s="1"/>
  <c r="AC22" i="42"/>
  <c r="DX76" i="42"/>
  <c r="C196" i="40"/>
  <c r="C171" i="40"/>
  <c r="C147" i="40"/>
  <c r="C43" i="40"/>
  <c r="B42" i="47"/>
  <c r="C220" i="40"/>
  <c r="DZ86" i="42"/>
  <c r="DZ95" i="42" s="1"/>
  <c r="EO82" i="42"/>
  <c r="DZ19" i="42"/>
  <c r="CU95" i="42"/>
  <c r="AX86" i="42"/>
  <c r="AX95" i="42" s="1"/>
  <c r="BM82" i="42"/>
  <c r="AX19" i="42"/>
  <c r="BG19" i="42" s="1"/>
  <c r="CD86" i="42"/>
  <c r="CS82" i="42"/>
  <c r="CD19" i="42"/>
  <c r="CD22" i="42" s="1"/>
  <c r="BL19" i="42"/>
  <c r="AF622" i="35"/>
  <c r="AD32" i="42"/>
  <c r="AF313" i="35"/>
  <c r="O34" i="42"/>
  <c r="AD29" i="42"/>
  <c r="O33" i="42"/>
  <c r="AE33" i="42" s="1"/>
  <c r="E35" i="42"/>
  <c r="AD35" i="42" s="1"/>
  <c r="E36" i="42"/>
  <c r="AD36" i="42" s="1"/>
  <c r="O31" i="42"/>
  <c r="AF569" i="35"/>
  <c r="AD33" i="42"/>
  <c r="O30" i="42"/>
  <c r="AT30" i="42" s="1"/>
  <c r="F58" i="42" l="1"/>
  <c r="J58" i="42"/>
  <c r="H58" i="42"/>
  <c r="F59" i="42"/>
  <c r="J59" i="42"/>
  <c r="N59" i="42"/>
  <c r="M58" i="42"/>
  <c r="K59" i="42"/>
  <c r="G60" i="42"/>
  <c r="G61" i="42"/>
  <c r="I60" i="42"/>
  <c r="I61" i="42"/>
  <c r="N60" i="42"/>
  <c r="N61" i="42"/>
  <c r="L60" i="42"/>
  <c r="L61" i="42"/>
  <c r="M60" i="42"/>
  <c r="M61" i="42"/>
  <c r="H60" i="42"/>
  <c r="H61" i="42"/>
  <c r="J60" i="42"/>
  <c r="J61" i="42"/>
  <c r="F60" i="42"/>
  <c r="F61" i="42"/>
  <c r="K60" i="42"/>
  <c r="K61" i="42"/>
  <c r="E60" i="42"/>
  <c r="AD60" i="42" s="1"/>
  <c r="E61" i="42"/>
  <c r="E56" i="42"/>
  <c r="E49" i="42"/>
  <c r="AD49" i="42" s="1"/>
  <c r="E48" i="42"/>
  <c r="AD48" i="42" s="1"/>
  <c r="N58" i="42"/>
  <c r="G58" i="42"/>
  <c r="E46" i="42"/>
  <c r="AD46" i="42" s="1"/>
  <c r="E58" i="42"/>
  <c r="AD58" i="42" s="1"/>
  <c r="I58" i="42"/>
  <c r="H59" i="42"/>
  <c r="G59" i="42"/>
  <c r="I59" i="42"/>
  <c r="L59" i="42"/>
  <c r="E59" i="42"/>
  <c r="AD59" i="42" s="1"/>
  <c r="E44" i="42"/>
  <c r="AD44" i="42" s="1"/>
  <c r="E57" i="42"/>
  <c r="AD57" i="42" s="1"/>
  <c r="E55" i="42"/>
  <c r="AD55" i="42" s="1"/>
  <c r="E54" i="42"/>
  <c r="AD54" i="42" s="1"/>
  <c r="E53" i="42"/>
  <c r="AD53" i="42" s="1"/>
  <c r="E52" i="42"/>
  <c r="AD52" i="42" s="1"/>
  <c r="E51" i="42"/>
  <c r="AD51" i="42" s="1"/>
  <c r="E50" i="42"/>
  <c r="AD50" i="42" s="1"/>
  <c r="E47" i="42"/>
  <c r="AD47" i="42" s="1"/>
  <c r="E43" i="42"/>
  <c r="AD43" i="42" s="1"/>
  <c r="E45" i="42"/>
  <c r="AD45" i="42" s="1"/>
  <c r="AE32" i="42"/>
  <c r="AT32" i="42"/>
  <c r="AR76" i="42"/>
  <c r="BI32" i="42"/>
  <c r="BX32" i="42"/>
  <c r="BL17" i="42"/>
  <c r="BV13" i="42"/>
  <c r="CA13" i="42"/>
  <c r="EL63" i="42"/>
  <c r="FA43" i="42"/>
  <c r="FA63" i="42" s="1"/>
  <c r="BV59" i="42"/>
  <c r="CA59" i="42"/>
  <c r="CK72" i="42"/>
  <c r="CM72" i="42" s="1"/>
  <c r="CP72" i="42"/>
  <c r="CA90" i="42"/>
  <c r="BV90" i="42"/>
  <c r="DE56" i="42"/>
  <c r="CZ56" i="42"/>
  <c r="DE33" i="42"/>
  <c r="CZ33" i="42"/>
  <c r="CZ62" i="42"/>
  <c r="DB62" i="42" s="1"/>
  <c r="DE62" i="42"/>
  <c r="CR35" i="42"/>
  <c r="CR37" i="42" s="1"/>
  <c r="DG29" i="42"/>
  <c r="CZ44" i="42"/>
  <c r="DE44" i="42"/>
  <c r="CA53" i="42"/>
  <c r="BV53" i="42"/>
  <c r="FA29" i="42"/>
  <c r="FA35" i="42" s="1"/>
  <c r="FA37" i="42" s="1"/>
  <c r="EL35" i="42"/>
  <c r="EL37" i="42" s="1"/>
  <c r="DE29" i="42"/>
  <c r="CZ29" i="42"/>
  <c r="CP35" i="42"/>
  <c r="CZ48" i="42"/>
  <c r="DE48" i="42"/>
  <c r="CP15" i="42"/>
  <c r="CK15" i="42"/>
  <c r="CK43" i="42"/>
  <c r="CP43" i="42"/>
  <c r="BV45" i="42"/>
  <c r="CA45" i="42"/>
  <c r="EA95" i="42"/>
  <c r="EP76" i="42"/>
  <c r="EE76" i="42"/>
  <c r="DE46" i="42"/>
  <c r="CZ46" i="42"/>
  <c r="CK47" i="42"/>
  <c r="CP47" i="42"/>
  <c r="CK75" i="42"/>
  <c r="CM75" i="42" s="1"/>
  <c r="CP75" i="42"/>
  <c r="CP21" i="42"/>
  <c r="CK21" i="42"/>
  <c r="DE14" i="42"/>
  <c r="CZ14" i="42"/>
  <c r="CK51" i="42"/>
  <c r="CP51" i="42"/>
  <c r="CK73" i="42"/>
  <c r="CM73" i="42" s="1"/>
  <c r="CP73" i="42"/>
  <c r="CK35" i="42"/>
  <c r="DE52" i="42"/>
  <c r="CZ52" i="42"/>
  <c r="CK54" i="42"/>
  <c r="CP54" i="42"/>
  <c r="CK70" i="42"/>
  <c r="CM70" i="42" s="1"/>
  <c r="CP70" i="42"/>
  <c r="EI92" i="42"/>
  <c r="ED92" i="42"/>
  <c r="CQ35" i="42"/>
  <c r="CQ37" i="42" s="1"/>
  <c r="DF29" i="42"/>
  <c r="DE31" i="42"/>
  <c r="CZ31" i="42"/>
  <c r="FB29" i="42"/>
  <c r="FB35" i="42" s="1"/>
  <c r="FB37" i="42" s="1"/>
  <c r="EM35" i="42"/>
  <c r="EM37" i="42" s="1"/>
  <c r="BL63" i="42"/>
  <c r="BV63" i="42" s="1"/>
  <c r="BV55" i="42"/>
  <c r="CA55" i="42"/>
  <c r="DE60" i="42"/>
  <c r="CZ60" i="42"/>
  <c r="CK91" i="42"/>
  <c r="CP91" i="42"/>
  <c r="CA36" i="42"/>
  <c r="CA37" i="42" s="1"/>
  <c r="CK37" i="42" s="1"/>
  <c r="BV36" i="42"/>
  <c r="DX63" i="42"/>
  <c r="EM43" i="42"/>
  <c r="DT89" i="42"/>
  <c r="DO89" i="42"/>
  <c r="CA61" i="42"/>
  <c r="BV61" i="42"/>
  <c r="CZ34" i="42"/>
  <c r="DE34" i="42"/>
  <c r="EN35" i="42"/>
  <c r="EN37" i="42" s="1"/>
  <c r="FC29" i="42"/>
  <c r="FC35" i="42" s="1"/>
  <c r="FC37" i="42" s="1"/>
  <c r="DG63" i="42"/>
  <c r="DV43" i="42"/>
  <c r="CP50" i="42"/>
  <c r="CK50" i="42"/>
  <c r="CB63" i="42"/>
  <c r="CQ43" i="42"/>
  <c r="CA57" i="42"/>
  <c r="BV57" i="42"/>
  <c r="BW76" i="42"/>
  <c r="CD76" i="42"/>
  <c r="CP69" i="42"/>
  <c r="CK69" i="42"/>
  <c r="CM69" i="42" s="1"/>
  <c r="CK71" i="42"/>
  <c r="CM71" i="42" s="1"/>
  <c r="CP71" i="42"/>
  <c r="CZ30" i="42"/>
  <c r="DE30" i="42"/>
  <c r="CZ32" i="42"/>
  <c r="DB32" i="42" s="1"/>
  <c r="DE32" i="42"/>
  <c r="BV49" i="42"/>
  <c r="CA49" i="42"/>
  <c r="CK58" i="42"/>
  <c r="CP58" i="42"/>
  <c r="CK74" i="42"/>
  <c r="CM74" i="42" s="1"/>
  <c r="CP74" i="42"/>
  <c r="CK84" i="42"/>
  <c r="CM84" i="42" s="1"/>
  <c r="CP84" i="42"/>
  <c r="AX22" i="42"/>
  <c r="Y96" i="42"/>
  <c r="Z96" i="42" s="1"/>
  <c r="AA96" i="42" s="1"/>
  <c r="AB96" i="42" s="1"/>
  <c r="AC96" i="42" s="1"/>
  <c r="CP85" i="42"/>
  <c r="CK85" i="42"/>
  <c r="CM85" i="42" s="1"/>
  <c r="CM62" i="42"/>
  <c r="AE62" i="42"/>
  <c r="AT62" i="42"/>
  <c r="BI62" i="42"/>
  <c r="BX62" i="42"/>
  <c r="DZ22" i="42"/>
  <c r="DX83" i="42"/>
  <c r="DI20" i="42"/>
  <c r="CA19" i="42"/>
  <c r="EO86" i="42"/>
  <c r="FD82" i="42"/>
  <c r="EO19" i="42"/>
  <c r="BV76" i="42"/>
  <c r="CA76" i="42"/>
  <c r="D37" i="12"/>
  <c r="T6" i="42"/>
  <c r="AI6" i="42"/>
  <c r="EY6" i="42"/>
  <c r="DH83" i="42"/>
  <c r="CS20" i="42"/>
  <c r="DY86" i="42"/>
  <c r="DY95" i="42" s="1"/>
  <c r="EN82" i="42"/>
  <c r="DY19" i="42"/>
  <c r="CR76" i="42"/>
  <c r="BV83" i="42"/>
  <c r="BX83" i="42" s="1"/>
  <c r="CA83" i="42"/>
  <c r="BL20" i="42"/>
  <c r="BL22" i="42" s="1"/>
  <c r="AW23" i="42"/>
  <c r="AX16" i="42" s="1"/>
  <c r="AX17" i="42" s="1"/>
  <c r="AX23" i="42" s="1"/>
  <c r="AY16" i="42" s="1"/>
  <c r="AY17" i="42" s="1"/>
  <c r="AY23" i="42" s="1"/>
  <c r="AZ16" i="42" s="1"/>
  <c r="AZ17" i="42" s="1"/>
  <c r="AZ23" i="42" s="1"/>
  <c r="BA16" i="42" s="1"/>
  <c r="BA17" i="42" s="1"/>
  <c r="BA23" i="42" s="1"/>
  <c r="BB16" i="42" s="1"/>
  <c r="BB17" i="42" s="1"/>
  <c r="BB23" i="42" s="1"/>
  <c r="BC16" i="42" s="1"/>
  <c r="BC17" i="42" s="1"/>
  <c r="BC23" i="42" s="1"/>
  <c r="BD16" i="42" s="1"/>
  <c r="BD17" i="42" s="1"/>
  <c r="BD23" i="42" s="1"/>
  <c r="BE16" i="42" s="1"/>
  <c r="BE17" i="42" s="1"/>
  <c r="BE23" i="42" s="1"/>
  <c r="BF16" i="42" s="1"/>
  <c r="BF17" i="42" s="1"/>
  <c r="BF23" i="42" s="1"/>
  <c r="BG22" i="42"/>
  <c r="EN76" i="42"/>
  <c r="H4" i="35"/>
  <c r="EJ6" i="42"/>
  <c r="EK83" i="42"/>
  <c r="DV20" i="42"/>
  <c r="BM86" i="42"/>
  <c r="BM95" i="42" s="1"/>
  <c r="CB82" i="42"/>
  <c r="BM19" i="42"/>
  <c r="BV19" i="42" s="1"/>
  <c r="EM76" i="42"/>
  <c r="DI86" i="42"/>
  <c r="DI95" i="42" s="1"/>
  <c r="DX82" i="42"/>
  <c r="DI19" i="42"/>
  <c r="AL3" i="42"/>
  <c r="E35" i="12"/>
  <c r="W206" i="35"/>
  <c r="AK206" i="35" s="1"/>
  <c r="W202" i="35"/>
  <c r="AK202" i="35" s="1"/>
  <c r="W198" i="35"/>
  <c r="AK198" i="35" s="1"/>
  <c r="W194" i="35"/>
  <c r="AK194" i="35" s="1"/>
  <c r="W192" i="35"/>
  <c r="AK192" i="35" s="1"/>
  <c r="W189" i="35"/>
  <c r="AK189" i="35" s="1"/>
  <c r="W187" i="35"/>
  <c r="AK187" i="35" s="1"/>
  <c r="W185" i="35"/>
  <c r="AK185" i="35" s="1"/>
  <c r="W183" i="35"/>
  <c r="AK183" i="35" s="1"/>
  <c r="W181" i="35"/>
  <c r="AK181" i="35" s="1"/>
  <c r="W179" i="35"/>
  <c r="AK179" i="35" s="1"/>
  <c r="W175" i="35"/>
  <c r="AK175" i="35" s="1"/>
  <c r="W171" i="35"/>
  <c r="AK171" i="35" s="1"/>
  <c r="W167" i="35"/>
  <c r="AK167" i="35" s="1"/>
  <c r="W163" i="35"/>
  <c r="AK163" i="35" s="1"/>
  <c r="W159" i="35"/>
  <c r="AK159" i="35" s="1"/>
  <c r="W155" i="35"/>
  <c r="AK155" i="35" s="1"/>
  <c r="W151" i="35"/>
  <c r="AK151" i="35" s="1"/>
  <c r="W147" i="35"/>
  <c r="AK147" i="35" s="1"/>
  <c r="W143" i="35"/>
  <c r="AK143" i="35" s="1"/>
  <c r="W139" i="35"/>
  <c r="AK139" i="35" s="1"/>
  <c r="W122" i="35"/>
  <c r="AK122" i="35" s="1"/>
  <c r="W120" i="35"/>
  <c r="AK120" i="35" s="1"/>
  <c r="W118" i="35"/>
  <c r="AK118" i="35" s="1"/>
  <c r="W116" i="35"/>
  <c r="AK116" i="35" s="1"/>
  <c r="W111" i="35"/>
  <c r="AK111" i="35" s="1"/>
  <c r="W107" i="35"/>
  <c r="AK107" i="35" s="1"/>
  <c r="W103" i="35"/>
  <c r="AK103" i="35" s="1"/>
  <c r="W99" i="35"/>
  <c r="AK99" i="35" s="1"/>
  <c r="W95" i="35"/>
  <c r="AK95" i="35" s="1"/>
  <c r="W91" i="35"/>
  <c r="AK91" i="35" s="1"/>
  <c r="W87" i="35"/>
  <c r="AK87" i="35" s="1"/>
  <c r="W83" i="35"/>
  <c r="AK83" i="35" s="1"/>
  <c r="W79" i="35"/>
  <c r="AK79" i="35" s="1"/>
  <c r="W75" i="35"/>
  <c r="AK75" i="35" s="1"/>
  <c r="W71" i="35"/>
  <c r="AK71" i="35" s="1"/>
  <c r="W67" i="35"/>
  <c r="AK67" i="35" s="1"/>
  <c r="W133" i="35"/>
  <c r="AK133" i="35" s="1"/>
  <c r="W65" i="35"/>
  <c r="AK65" i="35" s="1"/>
  <c r="W61" i="35"/>
  <c r="AK61" i="35" s="1"/>
  <c r="W57" i="35"/>
  <c r="AK57" i="35" s="1"/>
  <c r="W53" i="35"/>
  <c r="AK53" i="35" s="1"/>
  <c r="W49" i="35"/>
  <c r="AK49" i="35" s="1"/>
  <c r="W45" i="35"/>
  <c r="AK45" i="35" s="1"/>
  <c r="W41" i="35"/>
  <c r="AK41" i="35" s="1"/>
  <c r="W37" i="35"/>
  <c r="AK37" i="35" s="1"/>
  <c r="W33" i="35"/>
  <c r="AK33" i="35" s="1"/>
  <c r="W29" i="35"/>
  <c r="AK29" i="35" s="1"/>
  <c r="W25" i="35"/>
  <c r="AK25" i="35" s="1"/>
  <c r="W207" i="35"/>
  <c r="AK207" i="35" s="1"/>
  <c r="W203" i="35"/>
  <c r="AK203" i="35" s="1"/>
  <c r="W199" i="35"/>
  <c r="AK199" i="35" s="1"/>
  <c r="W195" i="35"/>
  <c r="AK195" i="35" s="1"/>
  <c r="W191" i="35"/>
  <c r="AK191" i="35" s="1"/>
  <c r="W176" i="35"/>
  <c r="AK176" i="35" s="1"/>
  <c r="W172" i="35"/>
  <c r="AK172" i="35" s="1"/>
  <c r="W168" i="35"/>
  <c r="AK168" i="35" s="1"/>
  <c r="W164" i="35"/>
  <c r="AK164" i="35" s="1"/>
  <c r="W160" i="35"/>
  <c r="AK160" i="35" s="1"/>
  <c r="W156" i="35"/>
  <c r="AK156" i="35" s="1"/>
  <c r="W152" i="35"/>
  <c r="AK152" i="35" s="1"/>
  <c r="W148" i="35"/>
  <c r="AK148" i="35" s="1"/>
  <c r="W144" i="35"/>
  <c r="AK144" i="35" s="1"/>
  <c r="W140" i="35"/>
  <c r="AK140" i="35" s="1"/>
  <c r="W136" i="35"/>
  <c r="AK136" i="35" s="1"/>
  <c r="W188" i="35"/>
  <c r="AK188" i="35" s="1"/>
  <c r="W186" i="35"/>
  <c r="AK186" i="35" s="1"/>
  <c r="W184" i="35"/>
  <c r="AK184" i="35" s="1"/>
  <c r="W182" i="35"/>
  <c r="AK182" i="35" s="1"/>
  <c r="W180" i="35"/>
  <c r="AK180" i="35" s="1"/>
  <c r="W132" i="35"/>
  <c r="AK132" i="35" s="1"/>
  <c r="W112" i="35"/>
  <c r="AK112" i="35" s="1"/>
  <c r="W108" i="35"/>
  <c r="AK108" i="35" s="1"/>
  <c r="W104" i="35"/>
  <c r="AK104" i="35" s="1"/>
  <c r="W100" i="35"/>
  <c r="AK100" i="35" s="1"/>
  <c r="W96" i="35"/>
  <c r="AK96" i="35" s="1"/>
  <c r="W92" i="35"/>
  <c r="AK92" i="35" s="1"/>
  <c r="W88" i="35"/>
  <c r="AK88" i="35" s="1"/>
  <c r="W84" i="35"/>
  <c r="AK84" i="35" s="1"/>
  <c r="W80" i="35"/>
  <c r="AK80" i="35" s="1"/>
  <c r="W76" i="35"/>
  <c r="AK76" i="35" s="1"/>
  <c r="W72" i="35"/>
  <c r="AK72" i="35" s="1"/>
  <c r="W68" i="35"/>
  <c r="AK68" i="35" s="1"/>
  <c r="W131" i="35"/>
  <c r="AK131" i="35" s="1"/>
  <c r="W129" i="35"/>
  <c r="AK129" i="35" s="1"/>
  <c r="W127" i="35"/>
  <c r="AK127" i="35" s="1"/>
  <c r="W125" i="35"/>
  <c r="AK125" i="35" s="1"/>
  <c r="W123" i="35"/>
  <c r="AK123" i="35" s="1"/>
  <c r="W121" i="35"/>
  <c r="AK121" i="35" s="1"/>
  <c r="W119" i="35"/>
  <c r="AK119" i="35" s="1"/>
  <c r="W117" i="35"/>
  <c r="AK117" i="35" s="1"/>
  <c r="W115" i="35"/>
  <c r="AK115" i="35" s="1"/>
  <c r="W66" i="35"/>
  <c r="AK66" i="35" s="1"/>
  <c r="W62" i="35"/>
  <c r="AK62" i="35" s="1"/>
  <c r="W58" i="35"/>
  <c r="AK58" i="35" s="1"/>
  <c r="W54" i="35"/>
  <c r="AK54" i="35" s="1"/>
  <c r="W50" i="35"/>
  <c r="AK50" i="35" s="1"/>
  <c r="W46" i="35"/>
  <c r="AK46" i="35" s="1"/>
  <c r="W42" i="35"/>
  <c r="AK42" i="35" s="1"/>
  <c r="W38" i="35"/>
  <c r="AK38" i="35" s="1"/>
  <c r="W34" i="35"/>
  <c r="AK34" i="35" s="1"/>
  <c r="W208" i="35"/>
  <c r="AK208" i="35" s="1"/>
  <c r="W204" i="35"/>
  <c r="AK204" i="35" s="1"/>
  <c r="W200" i="35"/>
  <c r="AK200" i="35" s="1"/>
  <c r="W196" i="35"/>
  <c r="AK196" i="35" s="1"/>
  <c r="W177" i="35"/>
  <c r="AK177" i="35" s="1"/>
  <c r="W173" i="35"/>
  <c r="AK173" i="35" s="1"/>
  <c r="W169" i="35"/>
  <c r="AK169" i="35" s="1"/>
  <c r="W165" i="35"/>
  <c r="AK165" i="35" s="1"/>
  <c r="W161" i="35"/>
  <c r="AK161" i="35" s="1"/>
  <c r="W157" i="35"/>
  <c r="AK157" i="35" s="1"/>
  <c r="W153" i="35"/>
  <c r="AK153" i="35" s="1"/>
  <c r="W149" i="35"/>
  <c r="AK149" i="35" s="1"/>
  <c r="W145" i="35"/>
  <c r="AK145" i="35" s="1"/>
  <c r="W141" i="35"/>
  <c r="AK141" i="35" s="1"/>
  <c r="W137" i="35"/>
  <c r="AK137" i="35" s="1"/>
  <c r="W135" i="35"/>
  <c r="AK135" i="35" s="1"/>
  <c r="W113" i="35"/>
  <c r="AK113" i="35" s="1"/>
  <c r="W109" i="35"/>
  <c r="AK109" i="35" s="1"/>
  <c r="W105" i="35"/>
  <c r="AK105" i="35" s="1"/>
  <c r="W101" i="35"/>
  <c r="AK101" i="35" s="1"/>
  <c r="W97" i="35"/>
  <c r="AK97" i="35" s="1"/>
  <c r="W93" i="35"/>
  <c r="AK93" i="35" s="1"/>
  <c r="W89" i="35"/>
  <c r="AK89" i="35" s="1"/>
  <c r="W85" i="35"/>
  <c r="AK85" i="35" s="1"/>
  <c r="W81" i="35"/>
  <c r="AK81" i="35" s="1"/>
  <c r="W77" i="35"/>
  <c r="AK77" i="35" s="1"/>
  <c r="W73" i="35"/>
  <c r="AK73" i="35" s="1"/>
  <c r="W69" i="35"/>
  <c r="AK69" i="35" s="1"/>
  <c r="W134" i="35"/>
  <c r="AK134" i="35" s="1"/>
  <c r="W63" i="35"/>
  <c r="AK63" i="35" s="1"/>
  <c r="W59" i="35"/>
  <c r="AK59" i="35" s="1"/>
  <c r="W55" i="35"/>
  <c r="AK55" i="35" s="1"/>
  <c r="W51" i="35"/>
  <c r="AK51" i="35" s="1"/>
  <c r="W47" i="35"/>
  <c r="AK47" i="35" s="1"/>
  <c r="W43" i="35"/>
  <c r="AK43" i="35" s="1"/>
  <c r="W39" i="35"/>
  <c r="AK39" i="35" s="1"/>
  <c r="W205" i="35"/>
  <c r="AK205" i="35" s="1"/>
  <c r="W201" i="35"/>
  <c r="AK201" i="35" s="1"/>
  <c r="W197" i="35"/>
  <c r="AK197" i="35" s="1"/>
  <c r="W193" i="35"/>
  <c r="AK193" i="35" s="1"/>
  <c r="W190" i="35"/>
  <c r="AK190" i="35" s="1"/>
  <c r="W178" i="35"/>
  <c r="AK178" i="35" s="1"/>
  <c r="W174" i="35"/>
  <c r="AK174" i="35" s="1"/>
  <c r="W170" i="35"/>
  <c r="AK170" i="35" s="1"/>
  <c r="W166" i="35"/>
  <c r="AK166" i="35" s="1"/>
  <c r="W162" i="35"/>
  <c r="AK162" i="35" s="1"/>
  <c r="W158" i="35"/>
  <c r="AK158" i="35" s="1"/>
  <c r="W154" i="35"/>
  <c r="AK154" i="35" s="1"/>
  <c r="W150" i="35"/>
  <c r="AK150" i="35" s="1"/>
  <c r="W146" i="35"/>
  <c r="AK146" i="35" s="1"/>
  <c r="W142" i="35"/>
  <c r="AK142" i="35" s="1"/>
  <c r="W138" i="35"/>
  <c r="AK138" i="35" s="1"/>
  <c r="W114" i="35"/>
  <c r="AK114" i="35" s="1"/>
  <c r="W110" i="35"/>
  <c r="AK110" i="35" s="1"/>
  <c r="W106" i="35"/>
  <c r="AK106" i="35" s="1"/>
  <c r="W102" i="35"/>
  <c r="AK102" i="35" s="1"/>
  <c r="W98" i="35"/>
  <c r="AK98" i="35" s="1"/>
  <c r="W94" i="35"/>
  <c r="AK94" i="35" s="1"/>
  <c r="W90" i="35"/>
  <c r="AK90" i="35" s="1"/>
  <c r="W86" i="35"/>
  <c r="AK86" i="35" s="1"/>
  <c r="W82" i="35"/>
  <c r="AK82" i="35" s="1"/>
  <c r="W78" i="35"/>
  <c r="AK78" i="35" s="1"/>
  <c r="W74" i="35"/>
  <c r="AK74" i="35" s="1"/>
  <c r="F49" i="42" s="1"/>
  <c r="W70" i="35"/>
  <c r="AK70" i="35" s="1"/>
  <c r="W130" i="35"/>
  <c r="AK130" i="35" s="1"/>
  <c r="W128" i="35"/>
  <c r="AK128" i="35" s="1"/>
  <c r="W126" i="35"/>
  <c r="AK126" i="35" s="1"/>
  <c r="W124" i="35"/>
  <c r="AK124" i="35" s="1"/>
  <c r="W64" i="35"/>
  <c r="AK64" i="35" s="1"/>
  <c r="W60" i="35"/>
  <c r="AK60" i="35" s="1"/>
  <c r="W56" i="35"/>
  <c r="AK56" i="35" s="1"/>
  <c r="W52" i="35"/>
  <c r="AK52" i="35" s="1"/>
  <c r="W48" i="35"/>
  <c r="AK48" i="35" s="1"/>
  <c r="W44" i="35"/>
  <c r="AK44" i="35" s="1"/>
  <c r="W40" i="35"/>
  <c r="AK40" i="35" s="1"/>
  <c r="W36" i="35"/>
  <c r="AK36" i="35" s="1"/>
  <c r="W32" i="35"/>
  <c r="AK32" i="35" s="1"/>
  <c r="W28" i="35"/>
  <c r="AK28" i="35" s="1"/>
  <c r="W15" i="35"/>
  <c r="AK15" i="35" s="1"/>
  <c r="W22" i="35"/>
  <c r="AK22" i="35" s="1"/>
  <c r="W13" i="35"/>
  <c r="AK13" i="35" s="1"/>
  <c r="W35" i="35"/>
  <c r="AK35" i="35" s="1"/>
  <c r="W31" i="35"/>
  <c r="AK31" i="35" s="1"/>
  <c r="W26" i="35"/>
  <c r="AK26" i="35" s="1"/>
  <c r="W11" i="35"/>
  <c r="AK11" i="35" s="1"/>
  <c r="W18" i="35"/>
  <c r="AK18" i="35" s="1"/>
  <c r="W9" i="35"/>
  <c r="AK9" i="35" s="1"/>
  <c r="F44" i="42" s="1"/>
  <c r="W30" i="35"/>
  <c r="AK30" i="35" s="1"/>
  <c r="W24" i="35"/>
  <c r="AK24" i="35" s="1"/>
  <c r="W20" i="35"/>
  <c r="AK20" i="35" s="1"/>
  <c r="W23" i="35"/>
  <c r="AK23" i="35" s="1"/>
  <c r="W14" i="35"/>
  <c r="AK14" i="35" s="1"/>
  <c r="W10" i="35"/>
  <c r="AK10" i="35" s="1"/>
  <c r="W21" i="35"/>
  <c r="AK21" i="35" s="1"/>
  <c r="W27" i="35"/>
  <c r="AK27" i="35" s="1"/>
  <c r="W16" i="35"/>
  <c r="AK16" i="35" s="1"/>
  <c r="W12" i="35"/>
  <c r="AK12" i="35" s="1"/>
  <c r="W19" i="35"/>
  <c r="AK19" i="35" s="1"/>
  <c r="W17" i="35"/>
  <c r="AK17" i="35" s="1"/>
  <c r="CB6" i="42"/>
  <c r="AX6" i="42"/>
  <c r="CQ6" i="42"/>
  <c r="CB83" i="42"/>
  <c r="BM20" i="42"/>
  <c r="CB76" i="42"/>
  <c r="AR86" i="42"/>
  <c r="AT86" i="42" s="1"/>
  <c r="AH95" i="42"/>
  <c r="CC86" i="42"/>
  <c r="CC95" i="42" s="1"/>
  <c r="CR82" i="42"/>
  <c r="CC19" i="42"/>
  <c r="CC22" i="42" s="1"/>
  <c r="CS86" i="42"/>
  <c r="DH82" i="42"/>
  <c r="CS19" i="42"/>
  <c r="CS22" i="42" s="1"/>
  <c r="EN83" i="42"/>
  <c r="DY20" i="42"/>
  <c r="EO95" i="42"/>
  <c r="FD76" i="42"/>
  <c r="FD83" i="42"/>
  <c r="FD20" i="42" s="1"/>
  <c r="EO20" i="42"/>
  <c r="W4" i="35"/>
  <c r="DF6" i="42"/>
  <c r="F6" i="42"/>
  <c r="DU6" i="42"/>
  <c r="DJ22" i="42"/>
  <c r="AW86" i="42"/>
  <c r="BG82" i="42"/>
  <c r="BI82" i="42" s="1"/>
  <c r="BL82" i="42"/>
  <c r="BG20" i="42"/>
  <c r="FE86" i="42"/>
  <c r="FE19" i="42"/>
  <c r="FE22" i="42" s="1"/>
  <c r="AT31" i="42"/>
  <c r="BI31" i="42"/>
  <c r="BX31" i="42"/>
  <c r="AE31" i="42"/>
  <c r="CM31" i="42"/>
  <c r="DB31" i="42"/>
  <c r="AT33" i="42"/>
  <c r="E37" i="42"/>
  <c r="E76" i="42" s="1"/>
  <c r="CM33" i="42"/>
  <c r="BX34" i="42"/>
  <c r="BI34" i="42"/>
  <c r="DB34" i="42"/>
  <c r="AE34" i="42"/>
  <c r="CM34" i="42"/>
  <c r="AT34" i="42"/>
  <c r="DB33" i="42"/>
  <c r="BX33" i="42"/>
  <c r="BI33" i="42"/>
  <c r="BX30" i="42"/>
  <c r="CM30" i="42"/>
  <c r="DB30" i="42"/>
  <c r="AE30" i="42"/>
  <c r="BI30" i="42"/>
  <c r="F48" i="42" l="1"/>
  <c r="F51" i="42"/>
  <c r="O60" i="42"/>
  <c r="AT60" i="42" s="1"/>
  <c r="AD61" i="42"/>
  <c r="O61" i="42"/>
  <c r="BX61" i="42" s="1"/>
  <c r="F56" i="42"/>
  <c r="AD56" i="42"/>
  <c r="F46" i="42"/>
  <c r="O58" i="42"/>
  <c r="AE58" i="42" s="1"/>
  <c r="O59" i="42"/>
  <c r="AE59" i="42" s="1"/>
  <c r="F57" i="42"/>
  <c r="F55" i="42"/>
  <c r="F54" i="42"/>
  <c r="F53" i="42"/>
  <c r="F50" i="42"/>
  <c r="F52" i="42"/>
  <c r="F47" i="42"/>
  <c r="F43" i="42"/>
  <c r="E63" i="42"/>
  <c r="AD63" i="42" s="1"/>
  <c r="F45" i="42"/>
  <c r="CZ58" i="42"/>
  <c r="DE58" i="42"/>
  <c r="DO32" i="42"/>
  <c r="DQ32" i="42" s="1"/>
  <c r="DT32" i="42"/>
  <c r="CZ71" i="42"/>
  <c r="DB71" i="42" s="1"/>
  <c r="DE71" i="42"/>
  <c r="CS76" i="42"/>
  <c r="DH76" i="42" s="1"/>
  <c r="CD95" i="42"/>
  <c r="CQ63" i="42"/>
  <c r="DF43" i="42"/>
  <c r="DV63" i="42"/>
  <c r="EK43" i="42"/>
  <c r="DO34" i="42"/>
  <c r="DQ34" i="42" s="1"/>
  <c r="DT34" i="42"/>
  <c r="CK61" i="42"/>
  <c r="CP61" i="42"/>
  <c r="CZ54" i="42"/>
  <c r="DE54" i="42"/>
  <c r="DE51" i="42"/>
  <c r="CZ51" i="42"/>
  <c r="DE47" i="42"/>
  <c r="CZ47" i="42"/>
  <c r="DG35" i="42"/>
  <c r="DG37" i="42" s="1"/>
  <c r="DV29" i="42"/>
  <c r="CP59" i="42"/>
  <c r="CK59" i="42"/>
  <c r="CK13" i="42"/>
  <c r="CP13" i="42"/>
  <c r="CA17" i="42"/>
  <c r="DT31" i="42"/>
  <c r="DO31" i="42"/>
  <c r="DQ31" i="42" s="1"/>
  <c r="EX92" i="42"/>
  <c r="FH92" i="42" s="1"/>
  <c r="ES92" i="42"/>
  <c r="CZ21" i="42"/>
  <c r="DE21" i="42"/>
  <c r="EP95" i="42"/>
  <c r="FE76" i="42"/>
  <c r="DE43" i="42"/>
  <c r="CZ43" i="42"/>
  <c r="DE15" i="42"/>
  <c r="CZ15" i="42"/>
  <c r="CZ35" i="42"/>
  <c r="CK53" i="42"/>
  <c r="CP53" i="42"/>
  <c r="DT33" i="42"/>
  <c r="DO33" i="42"/>
  <c r="DQ33" i="42" s="1"/>
  <c r="CP90" i="42"/>
  <c r="CK90" i="42"/>
  <c r="CZ74" i="42"/>
  <c r="DB74" i="42" s="1"/>
  <c r="DE74" i="42"/>
  <c r="CP49" i="42"/>
  <c r="CK49" i="42"/>
  <c r="DO30" i="42"/>
  <c r="DQ30" i="42" s="1"/>
  <c r="DT30" i="42"/>
  <c r="EI89" i="42"/>
  <c r="ED89" i="42"/>
  <c r="CK36" i="42"/>
  <c r="CP36" i="42"/>
  <c r="DT60" i="42"/>
  <c r="DO60" i="42"/>
  <c r="DF35" i="42"/>
  <c r="DF37" i="42" s="1"/>
  <c r="DU29" i="42"/>
  <c r="CZ70" i="42"/>
  <c r="DB70" i="42" s="1"/>
  <c r="DE70" i="42"/>
  <c r="CZ73" i="42"/>
  <c r="DB73" i="42" s="1"/>
  <c r="DE73" i="42"/>
  <c r="CZ75" i="42"/>
  <c r="DB75" i="42" s="1"/>
  <c r="DE75" i="42"/>
  <c r="DO44" i="42"/>
  <c r="DT44" i="42"/>
  <c r="DO62" i="42"/>
  <c r="DQ62" i="42" s="1"/>
  <c r="DT62" i="42"/>
  <c r="CZ72" i="42"/>
  <c r="DB72" i="42" s="1"/>
  <c r="DE72" i="42"/>
  <c r="FE95" i="42"/>
  <c r="CS95" i="42"/>
  <c r="DE69" i="42"/>
  <c r="CZ69" i="42"/>
  <c r="DB69" i="42" s="1"/>
  <c r="CK57" i="42"/>
  <c r="CP57" i="42"/>
  <c r="DE50" i="42"/>
  <c r="CZ50" i="42"/>
  <c r="EM63" i="42"/>
  <c r="FB43" i="42"/>
  <c r="FB63" i="42" s="1"/>
  <c r="DE91" i="42"/>
  <c r="CZ91" i="42"/>
  <c r="CP55" i="42"/>
  <c r="CK55" i="42"/>
  <c r="DO52" i="42"/>
  <c r="DT52" i="42"/>
  <c r="DT14" i="42"/>
  <c r="DO14" i="42"/>
  <c r="DT46" i="42"/>
  <c r="DO46" i="42"/>
  <c r="CP45" i="42"/>
  <c r="CK45" i="42"/>
  <c r="CA63" i="42"/>
  <c r="CK63" i="42" s="1"/>
  <c r="DO48" i="42"/>
  <c r="DT48" i="42"/>
  <c r="DT29" i="42"/>
  <c r="DO29" i="42"/>
  <c r="DE35" i="42"/>
  <c r="DO56" i="42"/>
  <c r="DT56" i="42"/>
  <c r="DE85" i="42"/>
  <c r="CZ85" i="42"/>
  <c r="DB85" i="42" s="1"/>
  <c r="CZ84" i="42"/>
  <c r="DB84" i="42" s="1"/>
  <c r="DE84" i="42"/>
  <c r="DI22" i="42"/>
  <c r="EM83" i="42"/>
  <c r="DX20" i="42"/>
  <c r="BL23" i="42"/>
  <c r="BM16" i="42" s="1"/>
  <c r="BM17" i="42" s="1"/>
  <c r="FC83" i="42"/>
  <c r="FC20" i="42" s="1"/>
  <c r="EN20" i="42"/>
  <c r="DH86" i="42"/>
  <c r="DW82" i="42"/>
  <c r="DH19" i="42"/>
  <c r="FB76" i="42"/>
  <c r="CP83" i="42"/>
  <c r="CK83" i="42"/>
  <c r="CM83" i="42" s="1"/>
  <c r="CA20" i="42"/>
  <c r="DY22" i="42"/>
  <c r="DW83" i="42"/>
  <c r="DH20" i="42"/>
  <c r="BG86" i="42"/>
  <c r="BI86" i="42" s="1"/>
  <c r="AW95" i="42"/>
  <c r="AH96" i="42"/>
  <c r="AI96" i="42" s="1"/>
  <c r="AJ96" i="42" s="1"/>
  <c r="AK96" i="42" s="1"/>
  <c r="AL96" i="42" s="1"/>
  <c r="AM96" i="42" s="1"/>
  <c r="AN96" i="42" s="1"/>
  <c r="AO96" i="42" s="1"/>
  <c r="AP96" i="42" s="1"/>
  <c r="AQ96" i="42" s="1"/>
  <c r="AR96" i="42" s="1"/>
  <c r="AR95" i="42"/>
  <c r="W7" i="35"/>
  <c r="F29" i="42" s="1"/>
  <c r="DX86" i="42"/>
  <c r="DX95" i="42" s="1"/>
  <c r="EM82" i="42"/>
  <c r="DX19" i="42"/>
  <c r="DX22" i="42" s="1"/>
  <c r="BM22" i="42"/>
  <c r="BV22" i="42" s="1"/>
  <c r="FC76" i="42"/>
  <c r="EN19" i="42"/>
  <c r="EN22" i="42" s="1"/>
  <c r="FC82" i="42"/>
  <c r="EN86" i="42"/>
  <c r="EN95" i="42" s="1"/>
  <c r="EO22" i="42"/>
  <c r="CA22" i="42"/>
  <c r="CP19" i="42"/>
  <c r="CB20" i="42"/>
  <c r="CQ83" i="42"/>
  <c r="F36" i="42"/>
  <c r="G6" i="42"/>
  <c r="E37" i="12"/>
  <c r="E36" i="12"/>
  <c r="BN6" i="42" s="1"/>
  <c r="CB86" i="42"/>
  <c r="CB19" i="42"/>
  <c r="CQ82" i="42"/>
  <c r="EZ83" i="42"/>
  <c r="EZ20" i="42" s="1"/>
  <c r="EK20" i="42"/>
  <c r="DG76" i="42"/>
  <c r="CK76" i="42"/>
  <c r="CP76" i="42"/>
  <c r="FD86" i="42"/>
  <c r="FD95" i="42" s="1"/>
  <c r="FD19" i="42"/>
  <c r="FD22" i="42" s="1"/>
  <c r="BL86" i="42"/>
  <c r="BV82" i="42"/>
  <c r="BX82" i="42" s="1"/>
  <c r="CA82" i="42"/>
  <c r="CR86" i="42"/>
  <c r="CR95" i="42" s="1"/>
  <c r="DG82" i="42"/>
  <c r="CR19" i="42"/>
  <c r="CR22" i="42" s="1"/>
  <c r="CB95" i="42"/>
  <c r="CQ76" i="42"/>
  <c r="DW76" i="42"/>
  <c r="DH95" i="42"/>
  <c r="BV20" i="42"/>
  <c r="AD37" i="42"/>
  <c r="AD76" i="42"/>
  <c r="DQ60" i="42" l="1"/>
  <c r="CM60" i="42"/>
  <c r="CM61" i="42"/>
  <c r="DB60" i="42"/>
  <c r="BI60" i="42"/>
  <c r="BX60" i="42"/>
  <c r="AE60" i="42"/>
  <c r="AE61" i="42"/>
  <c r="AT61" i="42"/>
  <c r="BI61" i="42"/>
  <c r="BX59" i="42"/>
  <c r="DB58" i="42"/>
  <c r="AT58" i="42"/>
  <c r="BI58" i="42"/>
  <c r="CM58" i="42"/>
  <c r="BX58" i="42"/>
  <c r="CM59" i="42"/>
  <c r="BI59" i="42"/>
  <c r="AT59" i="42"/>
  <c r="F63" i="42"/>
  <c r="CP63" i="42"/>
  <c r="CZ63" i="42" s="1"/>
  <c r="DO35" i="42"/>
  <c r="DE37" i="42"/>
  <c r="DO37" i="42" s="1"/>
  <c r="EI52" i="42"/>
  <c r="ED52" i="42"/>
  <c r="DT72" i="42"/>
  <c r="DO72" i="42"/>
  <c r="DQ72" i="42" s="1"/>
  <c r="ED44" i="42"/>
  <c r="EI44" i="42"/>
  <c r="DT73" i="42"/>
  <c r="DO73" i="42"/>
  <c r="DQ73" i="42" s="1"/>
  <c r="DU35" i="42"/>
  <c r="DU37" i="42" s="1"/>
  <c r="EJ29" i="42"/>
  <c r="DE36" i="42"/>
  <c r="CZ36" i="42"/>
  <c r="ED30" i="42"/>
  <c r="EF30" i="42" s="1"/>
  <c r="EI30" i="42"/>
  <c r="DT74" i="42"/>
  <c r="DO74" i="42"/>
  <c r="DQ74" i="42" s="1"/>
  <c r="DE13" i="42"/>
  <c r="CZ13" i="42"/>
  <c r="CP17" i="42"/>
  <c r="DV35" i="42"/>
  <c r="DV37" i="42" s="1"/>
  <c r="EK29" i="42"/>
  <c r="DE61" i="42"/>
  <c r="CZ61" i="42"/>
  <c r="DB61" i="42" s="1"/>
  <c r="EK63" i="42"/>
  <c r="EZ43" i="42"/>
  <c r="EZ63" i="42" s="1"/>
  <c r="ED32" i="42"/>
  <c r="EF32" i="42" s="1"/>
  <c r="EI32" i="42"/>
  <c r="EI46" i="42"/>
  <c r="ED46" i="42"/>
  <c r="DT91" i="42"/>
  <c r="DO91" i="42"/>
  <c r="DT50" i="42"/>
  <c r="DO50" i="42"/>
  <c r="DT69" i="42"/>
  <c r="DO69" i="42"/>
  <c r="DQ69" i="42" s="1"/>
  <c r="ED33" i="42"/>
  <c r="EF33" i="42" s="1"/>
  <c r="EI33" i="42"/>
  <c r="CP37" i="42"/>
  <c r="CZ37" i="42" s="1"/>
  <c r="DT43" i="42"/>
  <c r="DO43" i="42"/>
  <c r="DT21" i="42"/>
  <c r="DO21" i="42"/>
  <c r="DT51" i="42"/>
  <c r="DO51" i="42"/>
  <c r="EI56" i="42"/>
  <c r="ED56" i="42"/>
  <c r="ED29" i="42"/>
  <c r="DT35" i="42"/>
  <c r="EI29" i="42"/>
  <c r="DE57" i="42"/>
  <c r="CZ57" i="42"/>
  <c r="ED62" i="42"/>
  <c r="EF62" i="42" s="1"/>
  <c r="EI62" i="42"/>
  <c r="DT75" i="42"/>
  <c r="DO75" i="42"/>
  <c r="DQ75" i="42" s="1"/>
  <c r="DT70" i="42"/>
  <c r="DO70" i="42"/>
  <c r="DQ70" i="42" s="1"/>
  <c r="DE53" i="42"/>
  <c r="CZ53" i="42"/>
  <c r="ED31" i="42"/>
  <c r="EF31" i="42" s="1"/>
  <c r="EI31" i="42"/>
  <c r="DT54" i="42"/>
  <c r="DO54" i="42"/>
  <c r="ED34" i="42"/>
  <c r="EF34" i="42" s="1"/>
  <c r="EI34" i="42"/>
  <c r="DF63" i="42"/>
  <c r="DU43" i="42"/>
  <c r="DT71" i="42"/>
  <c r="DO71" i="42"/>
  <c r="DQ71" i="42" s="1"/>
  <c r="DT58" i="42"/>
  <c r="DO58" i="42"/>
  <c r="DQ58" i="42" s="1"/>
  <c r="ED48" i="42"/>
  <c r="EI48" i="42"/>
  <c r="CZ45" i="42"/>
  <c r="DE45" i="42"/>
  <c r="ED14" i="42"/>
  <c r="EI14" i="42"/>
  <c r="CZ55" i="42"/>
  <c r="DE55" i="42"/>
  <c r="EI60" i="42"/>
  <c r="ED60" i="42"/>
  <c r="EF60" i="42" s="1"/>
  <c r="ES89" i="42"/>
  <c r="EX89" i="42"/>
  <c r="FH89" i="42" s="1"/>
  <c r="CZ49" i="42"/>
  <c r="DE49" i="42"/>
  <c r="DE90" i="42"/>
  <c r="CZ90" i="42"/>
  <c r="DO15" i="42"/>
  <c r="DT15" i="42"/>
  <c r="CZ59" i="42"/>
  <c r="DB59" i="42" s="1"/>
  <c r="DE59" i="42"/>
  <c r="DT47" i="42"/>
  <c r="DO47" i="42"/>
  <c r="DT85" i="42"/>
  <c r="DO85" i="42"/>
  <c r="DQ85" i="42" s="1"/>
  <c r="CB22" i="42"/>
  <c r="DT84" i="42"/>
  <c r="DO84" i="42"/>
  <c r="DQ84" i="42" s="1"/>
  <c r="CC6" i="42"/>
  <c r="EZ6" i="42"/>
  <c r="I4" i="35"/>
  <c r="AJ6" i="42"/>
  <c r="AY6" i="42"/>
  <c r="DV6" i="42"/>
  <c r="FB83" i="42"/>
  <c r="FB20" i="42" s="1"/>
  <c r="EM20" i="42"/>
  <c r="CZ76" i="42"/>
  <c r="DE76" i="42"/>
  <c r="DG86" i="42"/>
  <c r="DV82" i="42"/>
  <c r="DG19" i="42"/>
  <c r="DG22" i="42" s="1"/>
  <c r="BV86" i="42"/>
  <c r="BX86" i="42" s="1"/>
  <c r="BL95" i="42"/>
  <c r="X4" i="35"/>
  <c r="DG6" i="42"/>
  <c r="DF83" i="42"/>
  <c r="CQ20" i="42"/>
  <c r="CK19" i="42"/>
  <c r="CK20" i="42"/>
  <c r="DH22" i="42"/>
  <c r="EL76" i="42"/>
  <c r="DF76" i="42"/>
  <c r="BA3" i="42"/>
  <c r="F35" i="12"/>
  <c r="X207" i="35"/>
  <c r="AL207" i="35" s="1"/>
  <c r="X205" i="35"/>
  <c r="AL205" i="35" s="1"/>
  <c r="X203" i="35"/>
  <c r="AL203" i="35" s="1"/>
  <c r="X201" i="35"/>
  <c r="AL201" i="35" s="1"/>
  <c r="X199" i="35"/>
  <c r="AL199" i="35" s="1"/>
  <c r="X197" i="35"/>
  <c r="AL197" i="35" s="1"/>
  <c r="X195" i="35"/>
  <c r="AL195" i="35" s="1"/>
  <c r="X193" i="35"/>
  <c r="AL193" i="35" s="1"/>
  <c r="X191" i="35"/>
  <c r="AL191" i="35" s="1"/>
  <c r="X189" i="35"/>
  <c r="AL189" i="35" s="1"/>
  <c r="X187" i="35"/>
  <c r="AL187" i="35" s="1"/>
  <c r="X185" i="35"/>
  <c r="AL185" i="35" s="1"/>
  <c r="X183" i="35"/>
  <c r="AL183" i="35" s="1"/>
  <c r="X181" i="35"/>
  <c r="AL181" i="35" s="1"/>
  <c r="X179" i="35"/>
  <c r="AL179" i="35" s="1"/>
  <c r="X177" i="35"/>
  <c r="AL177" i="35" s="1"/>
  <c r="X175" i="35"/>
  <c r="AL175" i="35" s="1"/>
  <c r="X173" i="35"/>
  <c r="AL173" i="35" s="1"/>
  <c r="X171" i="35"/>
  <c r="AL171" i="35" s="1"/>
  <c r="X169" i="35"/>
  <c r="AL169" i="35" s="1"/>
  <c r="X167" i="35"/>
  <c r="AL167" i="35" s="1"/>
  <c r="X165" i="35"/>
  <c r="AL165" i="35" s="1"/>
  <c r="X163" i="35"/>
  <c r="AL163" i="35" s="1"/>
  <c r="X161" i="35"/>
  <c r="AL161" i="35" s="1"/>
  <c r="X159" i="35"/>
  <c r="AL159" i="35" s="1"/>
  <c r="X157" i="35"/>
  <c r="AL157" i="35" s="1"/>
  <c r="X155" i="35"/>
  <c r="AL155" i="35" s="1"/>
  <c r="X153" i="35"/>
  <c r="AL153" i="35" s="1"/>
  <c r="X151" i="35"/>
  <c r="AL151" i="35" s="1"/>
  <c r="X149" i="35"/>
  <c r="AL149" i="35" s="1"/>
  <c r="X147" i="35"/>
  <c r="AL147" i="35" s="1"/>
  <c r="X145" i="35"/>
  <c r="AL145" i="35" s="1"/>
  <c r="X143" i="35"/>
  <c r="AL143" i="35" s="1"/>
  <c r="X141" i="35"/>
  <c r="AL141" i="35" s="1"/>
  <c r="X139" i="35"/>
  <c r="AL139" i="35" s="1"/>
  <c r="X137" i="35"/>
  <c r="AL137" i="35" s="1"/>
  <c r="X135" i="35"/>
  <c r="AL135" i="35" s="1"/>
  <c r="X133" i="35"/>
  <c r="AL133" i="35" s="1"/>
  <c r="X131" i="35"/>
  <c r="AL131" i="35" s="1"/>
  <c r="X129" i="35"/>
  <c r="AL129" i="35" s="1"/>
  <c r="X127" i="35"/>
  <c r="AL127" i="35" s="1"/>
  <c r="X125" i="35"/>
  <c r="AL125" i="35" s="1"/>
  <c r="X123" i="35"/>
  <c r="AL123" i="35" s="1"/>
  <c r="X121" i="35"/>
  <c r="AL121" i="35" s="1"/>
  <c r="X119" i="35"/>
  <c r="AL119" i="35" s="1"/>
  <c r="X117" i="35"/>
  <c r="AL117" i="35" s="1"/>
  <c r="X115" i="35"/>
  <c r="AL115" i="35" s="1"/>
  <c r="X114" i="35"/>
  <c r="AL114" i="35" s="1"/>
  <c r="X112" i="35"/>
  <c r="AL112" i="35" s="1"/>
  <c r="X110" i="35"/>
  <c r="AL110" i="35" s="1"/>
  <c r="X108" i="35"/>
  <c r="AL108" i="35" s="1"/>
  <c r="X106" i="35"/>
  <c r="AL106" i="35" s="1"/>
  <c r="X104" i="35"/>
  <c r="AL104" i="35" s="1"/>
  <c r="X102" i="35"/>
  <c r="AL102" i="35" s="1"/>
  <c r="X100" i="35"/>
  <c r="AL100" i="35" s="1"/>
  <c r="X98" i="35"/>
  <c r="AL98" i="35" s="1"/>
  <c r="X96" i="35"/>
  <c r="AL96" i="35" s="1"/>
  <c r="X94" i="35"/>
  <c r="AL94" i="35" s="1"/>
  <c r="X92" i="35"/>
  <c r="AL92" i="35" s="1"/>
  <c r="X90" i="35"/>
  <c r="AL90" i="35" s="1"/>
  <c r="X88" i="35"/>
  <c r="AL88" i="35" s="1"/>
  <c r="X86" i="35"/>
  <c r="AL86" i="35" s="1"/>
  <c r="X84" i="35"/>
  <c r="AL84" i="35" s="1"/>
  <c r="X82" i="35"/>
  <c r="AL82" i="35" s="1"/>
  <c r="X80" i="35"/>
  <c r="AL80" i="35" s="1"/>
  <c r="X78" i="35"/>
  <c r="AL78" i="35" s="1"/>
  <c r="X76" i="35"/>
  <c r="AL76" i="35" s="1"/>
  <c r="X74" i="35"/>
  <c r="AL74" i="35" s="1"/>
  <c r="G49" i="42" s="1"/>
  <c r="X72" i="35"/>
  <c r="AL72" i="35" s="1"/>
  <c r="X68" i="35"/>
  <c r="AL68" i="35" s="1"/>
  <c r="X208" i="35"/>
  <c r="AL208" i="35" s="1"/>
  <c r="X206" i="35"/>
  <c r="AL206" i="35" s="1"/>
  <c r="X204" i="35"/>
  <c r="AL204" i="35" s="1"/>
  <c r="X202" i="35"/>
  <c r="AL202" i="35" s="1"/>
  <c r="X200" i="35"/>
  <c r="AL200" i="35" s="1"/>
  <c r="X198" i="35"/>
  <c r="AL198" i="35" s="1"/>
  <c r="X196" i="35"/>
  <c r="AL196" i="35" s="1"/>
  <c r="X194" i="35"/>
  <c r="AL194" i="35" s="1"/>
  <c r="X192" i="35"/>
  <c r="AL192" i="35" s="1"/>
  <c r="X190" i="35"/>
  <c r="AL190" i="35" s="1"/>
  <c r="X188" i="35"/>
  <c r="AL188" i="35" s="1"/>
  <c r="X186" i="35"/>
  <c r="AL186" i="35" s="1"/>
  <c r="X184" i="35"/>
  <c r="AL184" i="35" s="1"/>
  <c r="X182" i="35"/>
  <c r="AL182" i="35" s="1"/>
  <c r="X180" i="35"/>
  <c r="AL180" i="35" s="1"/>
  <c r="X178" i="35"/>
  <c r="AL178" i="35" s="1"/>
  <c r="X176" i="35"/>
  <c r="AL176" i="35" s="1"/>
  <c r="X174" i="35"/>
  <c r="AL174" i="35" s="1"/>
  <c r="X172" i="35"/>
  <c r="AL172" i="35" s="1"/>
  <c r="X170" i="35"/>
  <c r="AL170" i="35" s="1"/>
  <c r="X168" i="35"/>
  <c r="AL168" i="35" s="1"/>
  <c r="X166" i="35"/>
  <c r="AL166" i="35" s="1"/>
  <c r="X164" i="35"/>
  <c r="AL164" i="35" s="1"/>
  <c r="X162" i="35"/>
  <c r="AL162" i="35" s="1"/>
  <c r="X160" i="35"/>
  <c r="AL160" i="35" s="1"/>
  <c r="X158" i="35"/>
  <c r="AL158" i="35" s="1"/>
  <c r="X156" i="35"/>
  <c r="AL156" i="35" s="1"/>
  <c r="X154" i="35"/>
  <c r="AL154" i="35" s="1"/>
  <c r="X152" i="35"/>
  <c r="AL152" i="35" s="1"/>
  <c r="X150" i="35"/>
  <c r="AL150" i="35" s="1"/>
  <c r="X148" i="35"/>
  <c r="AL148" i="35" s="1"/>
  <c r="X146" i="35"/>
  <c r="AL146" i="35" s="1"/>
  <c r="X144" i="35"/>
  <c r="AL144" i="35" s="1"/>
  <c r="X142" i="35"/>
  <c r="AL142" i="35" s="1"/>
  <c r="X140" i="35"/>
  <c r="AL140" i="35" s="1"/>
  <c r="X138" i="35"/>
  <c r="AL138" i="35" s="1"/>
  <c r="X136" i="35"/>
  <c r="AL136" i="35" s="1"/>
  <c r="X134" i="35"/>
  <c r="AL134" i="35" s="1"/>
  <c r="X132" i="35"/>
  <c r="AL132" i="35" s="1"/>
  <c r="X130" i="35"/>
  <c r="AL130" i="35" s="1"/>
  <c r="X128" i="35"/>
  <c r="AL128" i="35" s="1"/>
  <c r="X126" i="35"/>
  <c r="AL126" i="35" s="1"/>
  <c r="X124" i="35"/>
  <c r="AL124" i="35" s="1"/>
  <c r="X122" i="35"/>
  <c r="AL122" i="35" s="1"/>
  <c r="X120" i="35"/>
  <c r="AL120" i="35" s="1"/>
  <c r="X118" i="35"/>
  <c r="AL118" i="35" s="1"/>
  <c r="X116" i="35"/>
  <c r="AL116" i="35" s="1"/>
  <c r="X113" i="35"/>
  <c r="AL113" i="35" s="1"/>
  <c r="X111" i="35"/>
  <c r="AL111" i="35" s="1"/>
  <c r="X109" i="35"/>
  <c r="AL109" i="35" s="1"/>
  <c r="X107" i="35"/>
  <c r="AL107" i="35" s="1"/>
  <c r="X105" i="35"/>
  <c r="AL105" i="35" s="1"/>
  <c r="X103" i="35"/>
  <c r="AL103" i="35" s="1"/>
  <c r="X101" i="35"/>
  <c r="AL101" i="35" s="1"/>
  <c r="X99" i="35"/>
  <c r="AL99" i="35" s="1"/>
  <c r="X97" i="35"/>
  <c r="AL97" i="35" s="1"/>
  <c r="X95" i="35"/>
  <c r="AL95" i="35" s="1"/>
  <c r="X93" i="35"/>
  <c r="AL93" i="35" s="1"/>
  <c r="X91" i="35"/>
  <c r="AL91" i="35" s="1"/>
  <c r="X89" i="35"/>
  <c r="AL89" i="35" s="1"/>
  <c r="X87" i="35"/>
  <c r="AL87" i="35" s="1"/>
  <c r="X85" i="35"/>
  <c r="AL85" i="35" s="1"/>
  <c r="X83" i="35"/>
  <c r="AL83" i="35" s="1"/>
  <c r="X81" i="35"/>
  <c r="AL81" i="35" s="1"/>
  <c r="X79" i="35"/>
  <c r="AL79" i="35" s="1"/>
  <c r="X77" i="35"/>
  <c r="AL77" i="35" s="1"/>
  <c r="X75" i="35"/>
  <c r="AL75" i="35" s="1"/>
  <c r="X73" i="35"/>
  <c r="AL73" i="35" s="1"/>
  <c r="X19" i="35"/>
  <c r="AL19" i="35" s="1"/>
  <c r="X22" i="35"/>
  <c r="AL22" i="35" s="1"/>
  <c r="X20" i="35"/>
  <c r="AL20" i="35" s="1"/>
  <c r="X11" i="35"/>
  <c r="AL11" i="35" s="1"/>
  <c r="X15" i="35"/>
  <c r="AL15" i="35" s="1"/>
  <c r="X67" i="35"/>
  <c r="AL67" i="35" s="1"/>
  <c r="X18" i="35"/>
  <c r="AL18" i="35" s="1"/>
  <c r="X17" i="35"/>
  <c r="AL17" i="35" s="1"/>
  <c r="X21" i="35"/>
  <c r="AL21" i="35" s="1"/>
  <c r="X13" i="35"/>
  <c r="AL13" i="35" s="1"/>
  <c r="X65" i="35"/>
  <c r="AL65" i="35" s="1"/>
  <c r="X63" i="35"/>
  <c r="AL63" i="35" s="1"/>
  <c r="X61" i="35"/>
  <c r="AL61" i="35" s="1"/>
  <c r="X59" i="35"/>
  <c r="AL59" i="35" s="1"/>
  <c r="X57" i="35"/>
  <c r="AL57" i="35" s="1"/>
  <c r="X55" i="35"/>
  <c r="AL55" i="35" s="1"/>
  <c r="X53" i="35"/>
  <c r="AL53" i="35" s="1"/>
  <c r="X51" i="35"/>
  <c r="AL51" i="35" s="1"/>
  <c r="X49" i="35"/>
  <c r="AL49" i="35" s="1"/>
  <c r="X47" i="35"/>
  <c r="AL47" i="35" s="1"/>
  <c r="X45" i="35"/>
  <c r="AL45" i="35" s="1"/>
  <c r="X43" i="35"/>
  <c r="AL43" i="35" s="1"/>
  <c r="X41" i="35"/>
  <c r="AL41" i="35" s="1"/>
  <c r="X39" i="35"/>
  <c r="AL39" i="35" s="1"/>
  <c r="X37" i="35"/>
  <c r="AL37" i="35" s="1"/>
  <c r="X35" i="35"/>
  <c r="AL35" i="35" s="1"/>
  <c r="X33" i="35"/>
  <c r="AL33" i="35" s="1"/>
  <c r="X31" i="35"/>
  <c r="AL31" i="35" s="1"/>
  <c r="X29" i="35"/>
  <c r="AL29" i="35" s="1"/>
  <c r="X27" i="35"/>
  <c r="AL27" i="35" s="1"/>
  <c r="X25" i="35"/>
  <c r="AL25" i="35" s="1"/>
  <c r="X16" i="35"/>
  <c r="AL16" i="35" s="1"/>
  <c r="X14" i="35"/>
  <c r="AL14" i="35" s="1"/>
  <c r="X70" i="35"/>
  <c r="AL70" i="35" s="1"/>
  <c r="X69" i="35"/>
  <c r="AL69" i="35" s="1"/>
  <c r="X12" i="35"/>
  <c r="AL12" i="35" s="1"/>
  <c r="X23" i="35"/>
  <c r="AL23" i="35" s="1"/>
  <c r="X71" i="35"/>
  <c r="AL71" i="35" s="1"/>
  <c r="X10" i="35"/>
  <c r="AL10" i="35" s="1"/>
  <c r="X9" i="35"/>
  <c r="AL9" i="35" s="1"/>
  <c r="G44" i="42" s="1"/>
  <c r="X66" i="35"/>
  <c r="AL66" i="35" s="1"/>
  <c r="X64" i="35"/>
  <c r="AL64" i="35" s="1"/>
  <c r="X62" i="35"/>
  <c r="AL62" i="35" s="1"/>
  <c r="X60" i="35"/>
  <c r="AL60" i="35" s="1"/>
  <c r="X58" i="35"/>
  <c r="AL58" i="35" s="1"/>
  <c r="X56" i="35"/>
  <c r="AL56" i="35" s="1"/>
  <c r="X54" i="35"/>
  <c r="AL54" i="35" s="1"/>
  <c r="X52" i="35"/>
  <c r="AL52" i="35" s="1"/>
  <c r="X50" i="35"/>
  <c r="AL50" i="35" s="1"/>
  <c r="X48" i="35"/>
  <c r="AL48" i="35" s="1"/>
  <c r="X46" i="35"/>
  <c r="AL46" i="35" s="1"/>
  <c r="X44" i="35"/>
  <c r="AL44" i="35" s="1"/>
  <c r="X42" i="35"/>
  <c r="AL42" i="35" s="1"/>
  <c r="X40" i="35"/>
  <c r="AL40" i="35" s="1"/>
  <c r="X38" i="35"/>
  <c r="AL38" i="35" s="1"/>
  <c r="X36" i="35"/>
  <c r="AL36" i="35" s="1"/>
  <c r="X34" i="35"/>
  <c r="AL34" i="35" s="1"/>
  <c r="X32" i="35"/>
  <c r="AL32" i="35" s="1"/>
  <c r="X30" i="35"/>
  <c r="AL30" i="35" s="1"/>
  <c r="X28" i="35"/>
  <c r="AL28" i="35" s="1"/>
  <c r="X26" i="35"/>
  <c r="AL26" i="35" s="1"/>
  <c r="X24" i="35"/>
  <c r="AL24" i="35" s="1"/>
  <c r="U6" i="42"/>
  <c r="EK6" i="42"/>
  <c r="CR6" i="42"/>
  <c r="EM86" i="42"/>
  <c r="EM95" i="42" s="1"/>
  <c r="FB82" i="42"/>
  <c r="EM19" i="42"/>
  <c r="EM22" i="42" s="1"/>
  <c r="DW86" i="42"/>
  <c r="DW95" i="42" s="1"/>
  <c r="EL82" i="42"/>
  <c r="DW19" i="42"/>
  <c r="CA86" i="42"/>
  <c r="CP82" i="42"/>
  <c r="CK82" i="42"/>
  <c r="CM82" i="42" s="1"/>
  <c r="DG95" i="42"/>
  <c r="DV76" i="42"/>
  <c r="CQ86" i="42"/>
  <c r="CQ95" i="42" s="1"/>
  <c r="DF82" i="42"/>
  <c r="CQ19" i="42"/>
  <c r="CQ22" i="42" s="1"/>
  <c r="DE19" i="42"/>
  <c r="F35" i="42"/>
  <c r="EL83" i="42"/>
  <c r="DW20" i="42"/>
  <c r="CZ83" i="42"/>
  <c r="DB83" i="42" s="1"/>
  <c r="DE83" i="42"/>
  <c r="CP20" i="42"/>
  <c r="CZ20" i="42" s="1"/>
  <c r="BM23" i="42"/>
  <c r="BN16" i="42" s="1"/>
  <c r="BN17" i="42" s="1"/>
  <c r="BN23" i="42" s="1"/>
  <c r="BO16" i="42" s="1"/>
  <c r="BO17" i="42" s="1"/>
  <c r="BO23" i="42" s="1"/>
  <c r="BP16" i="42" s="1"/>
  <c r="BP17" i="42" s="1"/>
  <c r="BP23" i="42" s="1"/>
  <c r="BQ16" i="42" s="1"/>
  <c r="BQ17" i="42" s="1"/>
  <c r="BQ23" i="42" s="1"/>
  <c r="BR16" i="42" s="1"/>
  <c r="BR17" i="42" s="1"/>
  <c r="BR23" i="42" s="1"/>
  <c r="BS16" i="42" s="1"/>
  <c r="BS17" i="42" s="1"/>
  <c r="BS23" i="42" s="1"/>
  <c r="BT16" i="42" s="1"/>
  <c r="BT17" i="42" s="1"/>
  <c r="BT23" i="42" s="1"/>
  <c r="BU16" i="42" s="1"/>
  <c r="BU17" i="42" s="1"/>
  <c r="BU23" i="42" s="1"/>
  <c r="CA23" i="42"/>
  <c r="CB16" i="42" s="1"/>
  <c r="CB17" i="42" s="1"/>
  <c r="CB23" i="42" s="1"/>
  <c r="CC16" i="42" s="1"/>
  <c r="CC17" i="42" s="1"/>
  <c r="CC23" i="42" s="1"/>
  <c r="CD16" i="42" s="1"/>
  <c r="CD17" i="42" s="1"/>
  <c r="CD23" i="42" s="1"/>
  <c r="CE16" i="42" s="1"/>
  <c r="CE17" i="42" s="1"/>
  <c r="CE23" i="42" s="1"/>
  <c r="CF16" i="42" s="1"/>
  <c r="CF17" i="42" s="1"/>
  <c r="CF23" i="42" s="1"/>
  <c r="CG16" i="42" s="1"/>
  <c r="CG17" i="42" s="1"/>
  <c r="CG23" i="42" s="1"/>
  <c r="CH16" i="42" s="1"/>
  <c r="CH17" i="42" s="1"/>
  <c r="CH23" i="42" s="1"/>
  <c r="CI16" i="42" s="1"/>
  <c r="CI17" i="42" s="1"/>
  <c r="CI23" i="42" s="1"/>
  <c r="CJ16" i="42" s="1"/>
  <c r="CJ17" i="42" s="1"/>
  <c r="CJ23" i="42" s="1"/>
  <c r="CK22" i="42"/>
  <c r="FC86" i="42"/>
  <c r="FC95" i="42" s="1"/>
  <c r="FC19" i="42"/>
  <c r="FC22" i="42" s="1"/>
  <c r="BG95" i="42"/>
  <c r="AW96" i="42"/>
  <c r="AX96" i="42" s="1"/>
  <c r="AY96" i="42" s="1"/>
  <c r="AZ96" i="42" s="1"/>
  <c r="BA96" i="42" s="1"/>
  <c r="BB96" i="42" s="1"/>
  <c r="BC96" i="42" s="1"/>
  <c r="BD96" i="42" s="1"/>
  <c r="BE96" i="42" s="1"/>
  <c r="BF96" i="42" s="1"/>
  <c r="BG96" i="42" s="1"/>
  <c r="G48" i="42" l="1"/>
  <c r="G51" i="42"/>
  <c r="G46" i="42"/>
  <c r="G56" i="42"/>
  <c r="G57" i="42"/>
  <c r="G55" i="42"/>
  <c r="G54" i="42"/>
  <c r="G53" i="42"/>
  <c r="G52" i="42"/>
  <c r="G50" i="42"/>
  <c r="G47" i="42"/>
  <c r="G43" i="42"/>
  <c r="G45" i="42"/>
  <c r="EX14" i="42"/>
  <c r="FH14" i="42" s="1"/>
  <c r="ES14" i="42"/>
  <c r="EX48" i="42"/>
  <c r="FH48" i="42" s="1"/>
  <c r="ES48" i="42"/>
  <c r="EX34" i="42"/>
  <c r="FH34" i="42" s="1"/>
  <c r="FJ34" i="42" s="1"/>
  <c r="ES34" i="42"/>
  <c r="EU34" i="42" s="1"/>
  <c r="EX30" i="42"/>
  <c r="FH30" i="42" s="1"/>
  <c r="FJ30" i="42" s="1"/>
  <c r="ES30" i="42"/>
  <c r="EU30" i="42" s="1"/>
  <c r="EX44" i="42"/>
  <c r="FH44" i="42" s="1"/>
  <c r="ES44" i="42"/>
  <c r="ED47" i="42"/>
  <c r="EI47" i="42"/>
  <c r="ES60" i="42"/>
  <c r="EU60" i="42" s="1"/>
  <c r="EX60" i="42"/>
  <c r="FH60" i="42" s="1"/>
  <c r="FJ60" i="42" s="1"/>
  <c r="ED71" i="42"/>
  <c r="EF71" i="42" s="1"/>
  <c r="EI71" i="42"/>
  <c r="ED70" i="42"/>
  <c r="EF70" i="42" s="1"/>
  <c r="EI70" i="42"/>
  <c r="ED35" i="42"/>
  <c r="EX33" i="42"/>
  <c r="FH33" i="42" s="1"/>
  <c r="FJ33" i="42" s="1"/>
  <c r="ES33" i="42"/>
  <c r="EU33" i="42" s="1"/>
  <c r="EK35" i="42"/>
  <c r="EK37" i="42" s="1"/>
  <c r="EZ29" i="42"/>
  <c r="EZ35" i="42" s="1"/>
  <c r="EZ37" i="42" s="1"/>
  <c r="DE17" i="42"/>
  <c r="DT13" i="42"/>
  <c r="DO13" i="42"/>
  <c r="ES52" i="42"/>
  <c r="EX52" i="42"/>
  <c r="FH52" i="42" s="1"/>
  <c r="DO49" i="42"/>
  <c r="DT49" i="42"/>
  <c r="ES56" i="42"/>
  <c r="EX56" i="42"/>
  <c r="FH56" i="42" s="1"/>
  <c r="EJ35" i="42"/>
  <c r="EJ37" i="42" s="1"/>
  <c r="EY29" i="42"/>
  <c r="EY35" i="42" s="1"/>
  <c r="EY37" i="42" s="1"/>
  <c r="DO59" i="42"/>
  <c r="DQ59" i="42" s="1"/>
  <c r="DT59" i="42"/>
  <c r="DO55" i="42"/>
  <c r="DT55" i="42"/>
  <c r="DO45" i="42"/>
  <c r="DT45" i="42"/>
  <c r="DU63" i="42"/>
  <c r="EJ43" i="42"/>
  <c r="ED51" i="42"/>
  <c r="EI51" i="42"/>
  <c r="ED43" i="42"/>
  <c r="EI43" i="42"/>
  <c r="EI50" i="42"/>
  <c r="ED50" i="42"/>
  <c r="ES46" i="42"/>
  <c r="EX46" i="42"/>
  <c r="FH46" i="42" s="1"/>
  <c r="ED15" i="42"/>
  <c r="EI15" i="42"/>
  <c r="EX31" i="42"/>
  <c r="FH31" i="42" s="1"/>
  <c r="FJ31" i="42" s="1"/>
  <c r="ES31" i="42"/>
  <c r="EU31" i="42" s="1"/>
  <c r="EX62" i="42"/>
  <c r="FH62" i="42" s="1"/>
  <c r="FJ62" i="42" s="1"/>
  <c r="ES62" i="42"/>
  <c r="EU62" i="42" s="1"/>
  <c r="EX29" i="42"/>
  <c r="EI35" i="42"/>
  <c r="ES29" i="42"/>
  <c r="EI21" i="42"/>
  <c r="ED21" i="42"/>
  <c r="ED69" i="42"/>
  <c r="EF69" i="42" s="1"/>
  <c r="EI69" i="42"/>
  <c r="ED91" i="42"/>
  <c r="EI91" i="42"/>
  <c r="DT61" i="42"/>
  <c r="DO61" i="42"/>
  <c r="DQ61" i="42" s="1"/>
  <c r="DO90" i="42"/>
  <c r="DT90" i="42"/>
  <c r="ED58" i="42"/>
  <c r="EF58" i="42" s="1"/>
  <c r="EI58" i="42"/>
  <c r="ED54" i="42"/>
  <c r="EI54" i="42"/>
  <c r="DT53" i="42"/>
  <c r="DO53" i="42"/>
  <c r="ED75" i="42"/>
  <c r="EF75" i="42" s="1"/>
  <c r="EI75" i="42"/>
  <c r="DT57" i="42"/>
  <c r="DO57" i="42"/>
  <c r="DE63" i="42"/>
  <c r="DO63" i="42" s="1"/>
  <c r="EX32" i="42"/>
  <c r="FH32" i="42" s="1"/>
  <c r="FJ32" i="42" s="1"/>
  <c r="ES32" i="42"/>
  <c r="EU32" i="42" s="1"/>
  <c r="ED74" i="42"/>
  <c r="EF74" i="42" s="1"/>
  <c r="EI74" i="42"/>
  <c r="DT36" i="42"/>
  <c r="DO36" i="42"/>
  <c r="ED73" i="42"/>
  <c r="EF73" i="42" s="1"/>
  <c r="EI73" i="42"/>
  <c r="ED72" i="42"/>
  <c r="EF72" i="42" s="1"/>
  <c r="EI72" i="42"/>
  <c r="ED85" i="42"/>
  <c r="EF85" i="42" s="1"/>
  <c r="EI85" i="42"/>
  <c r="ED84" i="42"/>
  <c r="EF84" i="42" s="1"/>
  <c r="EI84" i="42"/>
  <c r="CZ19" i="42"/>
  <c r="DW22" i="42"/>
  <c r="FA83" i="42"/>
  <c r="FA20" i="42" s="1"/>
  <c r="EL20" i="42"/>
  <c r="F36" i="12"/>
  <c r="FA76" i="42"/>
  <c r="BL96" i="42"/>
  <c r="BM96" i="42" s="1"/>
  <c r="BN96" i="42" s="1"/>
  <c r="BO96" i="42" s="1"/>
  <c r="BP96" i="42" s="1"/>
  <c r="BQ96" i="42" s="1"/>
  <c r="BR96" i="42" s="1"/>
  <c r="BS96" i="42" s="1"/>
  <c r="BT96" i="42" s="1"/>
  <c r="BU96" i="42" s="1"/>
  <c r="BV96" i="42" s="1"/>
  <c r="BV95" i="42"/>
  <c r="DO83" i="42"/>
  <c r="DQ83" i="42" s="1"/>
  <c r="DT83" i="42"/>
  <c r="DE20" i="42"/>
  <c r="DE22" i="42" s="1"/>
  <c r="DT19" i="42"/>
  <c r="EK76" i="42"/>
  <c r="CK86" i="42"/>
  <c r="CM86" i="42" s="1"/>
  <c r="CA95" i="42"/>
  <c r="X7" i="35"/>
  <c r="G29" i="42" s="1"/>
  <c r="DU83" i="42"/>
  <c r="DF20" i="42"/>
  <c r="DO76" i="42"/>
  <c r="DT76" i="42"/>
  <c r="CP86" i="42"/>
  <c r="CZ82" i="42"/>
  <c r="DB82" i="42" s="1"/>
  <c r="DE82" i="42"/>
  <c r="F37" i="42"/>
  <c r="FB86" i="42"/>
  <c r="FB95" i="42" s="1"/>
  <c r="FB19" i="42"/>
  <c r="FB22" i="42" s="1"/>
  <c r="G36" i="42"/>
  <c r="DU76" i="42"/>
  <c r="CP22" i="42"/>
  <c r="DF86" i="42"/>
  <c r="DF95" i="42" s="1"/>
  <c r="DU82" i="42"/>
  <c r="DF19" i="42"/>
  <c r="DF22" i="42" s="1"/>
  <c r="EL86" i="42"/>
  <c r="EL95" i="42" s="1"/>
  <c r="FA82" i="42"/>
  <c r="EL19" i="42"/>
  <c r="DV86" i="42"/>
  <c r="DV95" i="42" s="1"/>
  <c r="EK82" i="42"/>
  <c r="DV19" i="42"/>
  <c r="DV22" i="42" s="1"/>
  <c r="G63" i="42" l="1"/>
  <c r="EI57" i="42"/>
  <c r="ED57" i="42"/>
  <c r="EI53" i="42"/>
  <c r="ED53" i="42"/>
  <c r="ED61" i="42"/>
  <c r="EF61" i="42" s="1"/>
  <c r="EI61" i="42"/>
  <c r="ES35" i="42"/>
  <c r="EI37" i="42"/>
  <c r="ES37" i="42" s="1"/>
  <c r="ED36" i="42"/>
  <c r="EI36" i="42"/>
  <c r="ES75" i="42"/>
  <c r="EU75" i="42" s="1"/>
  <c r="EX75" i="42"/>
  <c r="FH75" i="42" s="1"/>
  <c r="FJ75" i="42" s="1"/>
  <c r="EX54" i="42"/>
  <c r="FH54" i="42" s="1"/>
  <c r="ES54" i="42"/>
  <c r="ED90" i="42"/>
  <c r="EI90" i="42"/>
  <c r="EX91" i="42"/>
  <c r="FH91" i="42" s="1"/>
  <c r="ES91" i="42"/>
  <c r="EX35" i="42"/>
  <c r="FH29" i="42"/>
  <c r="EJ63" i="42"/>
  <c r="EY43" i="42"/>
  <c r="EY63" i="42" s="1"/>
  <c r="ED55" i="42"/>
  <c r="EI55" i="42"/>
  <c r="EI49" i="42"/>
  <c r="ED49" i="42"/>
  <c r="DT37" i="42"/>
  <c r="ED37" i="42" s="1"/>
  <c r="EX43" i="42"/>
  <c r="ES43" i="42"/>
  <c r="ES71" i="42"/>
  <c r="EU71" i="42" s="1"/>
  <c r="EX71" i="42"/>
  <c r="FH71" i="42" s="1"/>
  <c r="FJ71" i="42" s="1"/>
  <c r="ES73" i="42"/>
  <c r="EU73" i="42" s="1"/>
  <c r="EX73" i="42"/>
  <c r="FH73" i="42" s="1"/>
  <c r="FJ73" i="42" s="1"/>
  <c r="ES74" i="42"/>
  <c r="EU74" i="42" s="1"/>
  <c r="EX74" i="42"/>
  <c r="FH74" i="42" s="1"/>
  <c r="FJ74" i="42" s="1"/>
  <c r="ES21" i="42"/>
  <c r="EX21" i="42"/>
  <c r="FH21" i="42" s="1"/>
  <c r="EX15" i="42"/>
  <c r="FH15" i="42" s="1"/>
  <c r="ES15" i="42"/>
  <c r="DT63" i="42"/>
  <c r="ED63" i="42" s="1"/>
  <c r="DT17" i="42"/>
  <c r="EI13" i="42"/>
  <c r="ED13" i="42"/>
  <c r="ES70" i="42"/>
  <c r="EU70" i="42" s="1"/>
  <c r="EX70" i="42"/>
  <c r="FH70" i="42" s="1"/>
  <c r="FJ70" i="42" s="1"/>
  <c r="ES72" i="42"/>
  <c r="EU72" i="42" s="1"/>
  <c r="EX72" i="42"/>
  <c r="FH72" i="42" s="1"/>
  <c r="FJ72" i="42" s="1"/>
  <c r="EX47" i="42"/>
  <c r="FH47" i="42" s="1"/>
  <c r="ES47" i="42"/>
  <c r="EX58" i="42"/>
  <c r="FH58" i="42" s="1"/>
  <c r="FJ58" i="42" s="1"/>
  <c r="ES58" i="42"/>
  <c r="EU58" i="42" s="1"/>
  <c r="ES69" i="42"/>
  <c r="EU69" i="42" s="1"/>
  <c r="EX69" i="42"/>
  <c r="FH69" i="42" s="1"/>
  <c r="FJ69" i="42" s="1"/>
  <c r="ES50" i="42"/>
  <c r="EX50" i="42"/>
  <c r="FH50" i="42" s="1"/>
  <c r="EX51" i="42"/>
  <c r="FH51" i="42" s="1"/>
  <c r="ES51" i="42"/>
  <c r="EI45" i="42"/>
  <c r="ED45" i="42"/>
  <c r="ED59" i="42"/>
  <c r="EF59" i="42" s="1"/>
  <c r="EI59" i="42"/>
  <c r="ES84" i="42"/>
  <c r="EU84" i="42" s="1"/>
  <c r="EX84" i="42"/>
  <c r="FH84" i="42" s="1"/>
  <c r="FJ84" i="42" s="1"/>
  <c r="ES85" i="42"/>
  <c r="EU85" i="42" s="1"/>
  <c r="EX85" i="42"/>
  <c r="FH85" i="42" s="1"/>
  <c r="FJ85" i="42" s="1"/>
  <c r="EL22" i="42"/>
  <c r="DE86" i="42"/>
  <c r="DO82" i="42"/>
  <c r="DQ82" i="42" s="1"/>
  <c r="DT82" i="42"/>
  <c r="EZ76" i="42"/>
  <c r="DE23" i="42"/>
  <c r="DF16" i="42" s="1"/>
  <c r="DF17" i="42" s="1"/>
  <c r="DF23" i="42" s="1"/>
  <c r="DG16" i="42" s="1"/>
  <c r="DG17" i="42" s="1"/>
  <c r="DG23" i="42" s="1"/>
  <c r="DH16" i="42" s="1"/>
  <c r="DH17" i="42" s="1"/>
  <c r="DH23" i="42" s="1"/>
  <c r="DI16" i="42" s="1"/>
  <c r="DI17" i="42" s="1"/>
  <c r="DI23" i="42" s="1"/>
  <c r="DJ16" i="42" s="1"/>
  <c r="DJ17" i="42" s="1"/>
  <c r="DJ23" i="42" s="1"/>
  <c r="DK16" i="42" s="1"/>
  <c r="DK17" i="42" s="1"/>
  <c r="DK23" i="42" s="1"/>
  <c r="DL16" i="42" s="1"/>
  <c r="DL17" i="42" s="1"/>
  <c r="DL23" i="42" s="1"/>
  <c r="DM16" i="42" s="1"/>
  <c r="DM17" i="42" s="1"/>
  <c r="DM23" i="42" s="1"/>
  <c r="DN16" i="42" s="1"/>
  <c r="DN17" i="42" s="1"/>
  <c r="DN23" i="42" s="1"/>
  <c r="DO22" i="42"/>
  <c r="G35" i="12"/>
  <c r="Y208" i="35"/>
  <c r="AM208" i="35" s="1"/>
  <c r="Y206" i="35"/>
  <c r="AM206" i="35" s="1"/>
  <c r="Y204" i="35"/>
  <c r="AM204" i="35" s="1"/>
  <c r="Y202" i="35"/>
  <c r="AM202" i="35" s="1"/>
  <c r="Y200" i="35"/>
  <c r="AM200" i="35" s="1"/>
  <c r="Y198" i="35"/>
  <c r="AM198" i="35" s="1"/>
  <c r="Y196" i="35"/>
  <c r="AM196" i="35" s="1"/>
  <c r="Y194" i="35"/>
  <c r="AM194" i="35" s="1"/>
  <c r="Y192" i="35"/>
  <c r="AM192" i="35" s="1"/>
  <c r="Y187" i="35"/>
  <c r="AM187" i="35" s="1"/>
  <c r="Y179" i="35"/>
  <c r="AM179" i="35" s="1"/>
  <c r="Y177" i="35"/>
  <c r="AM177" i="35" s="1"/>
  <c r="Y175" i="35"/>
  <c r="AM175" i="35" s="1"/>
  <c r="Y173" i="35"/>
  <c r="AM173" i="35" s="1"/>
  <c r="Y171" i="35"/>
  <c r="AM171" i="35" s="1"/>
  <c r="Y169" i="35"/>
  <c r="AM169" i="35" s="1"/>
  <c r="Y167" i="35"/>
  <c r="AM167" i="35" s="1"/>
  <c r="Y165" i="35"/>
  <c r="AM165" i="35" s="1"/>
  <c r="Y163" i="35"/>
  <c r="AM163" i="35" s="1"/>
  <c r="Y161" i="35"/>
  <c r="AM161" i="35" s="1"/>
  <c r="Y159" i="35"/>
  <c r="AM159" i="35" s="1"/>
  <c r="Y157" i="35"/>
  <c r="AM157" i="35" s="1"/>
  <c r="Y155" i="35"/>
  <c r="AM155" i="35" s="1"/>
  <c r="Y153" i="35"/>
  <c r="AM153" i="35" s="1"/>
  <c r="Y151" i="35"/>
  <c r="AM151" i="35" s="1"/>
  <c r="Y149" i="35"/>
  <c r="AM149" i="35" s="1"/>
  <c r="Y147" i="35"/>
  <c r="AM147" i="35" s="1"/>
  <c r="Y145" i="35"/>
  <c r="AM145" i="35" s="1"/>
  <c r="Y143" i="35"/>
  <c r="AM143" i="35" s="1"/>
  <c r="Y141" i="35"/>
  <c r="AM141" i="35" s="1"/>
  <c r="Y139" i="35"/>
  <c r="AM139" i="35" s="1"/>
  <c r="Y137" i="35"/>
  <c r="AM137" i="35" s="1"/>
  <c r="Y135" i="35"/>
  <c r="AM135" i="35" s="1"/>
  <c r="Y133" i="35"/>
  <c r="AM133" i="35" s="1"/>
  <c r="Y184" i="35"/>
  <c r="AM184" i="35" s="1"/>
  <c r="Y128" i="35"/>
  <c r="AM128" i="35" s="1"/>
  <c r="Y124" i="35"/>
  <c r="AM124" i="35" s="1"/>
  <c r="Y121" i="35"/>
  <c r="AM121" i="35" s="1"/>
  <c r="Y122" i="35"/>
  <c r="AM122" i="35" s="1"/>
  <c r="Y114" i="35"/>
  <c r="AM114" i="35" s="1"/>
  <c r="Y112" i="35"/>
  <c r="AM112" i="35" s="1"/>
  <c r="Y110" i="35"/>
  <c r="AM110" i="35" s="1"/>
  <c r="Y108" i="35"/>
  <c r="AM108" i="35" s="1"/>
  <c r="Y106" i="35"/>
  <c r="AM106" i="35" s="1"/>
  <c r="Y104" i="35"/>
  <c r="AM104" i="35" s="1"/>
  <c r="Y102" i="35"/>
  <c r="AM102" i="35" s="1"/>
  <c r="Y100" i="35"/>
  <c r="AM100" i="35" s="1"/>
  <c r="Y98" i="35"/>
  <c r="AM98" i="35" s="1"/>
  <c r="Y96" i="35"/>
  <c r="AM96" i="35" s="1"/>
  <c r="Y94" i="35"/>
  <c r="AM94" i="35" s="1"/>
  <c r="Y92" i="35"/>
  <c r="AM92" i="35" s="1"/>
  <c r="Y90" i="35"/>
  <c r="AM90" i="35" s="1"/>
  <c r="Y88" i="35"/>
  <c r="AM88" i="35" s="1"/>
  <c r="Y86" i="35"/>
  <c r="AM86" i="35" s="1"/>
  <c r="Y84" i="35"/>
  <c r="AM84" i="35" s="1"/>
  <c r="Y82" i="35"/>
  <c r="AM82" i="35" s="1"/>
  <c r="Y80" i="35"/>
  <c r="AM80" i="35" s="1"/>
  <c r="Y189" i="35"/>
  <c r="AM189" i="35" s="1"/>
  <c r="Y181" i="35"/>
  <c r="AM181" i="35" s="1"/>
  <c r="Y186" i="35"/>
  <c r="AM186" i="35" s="1"/>
  <c r="Y191" i="35"/>
  <c r="AM191" i="35" s="1"/>
  <c r="Y131" i="35"/>
  <c r="AM131" i="35" s="1"/>
  <c r="Y127" i="35"/>
  <c r="AM127" i="35" s="1"/>
  <c r="Y123" i="35"/>
  <c r="AM123" i="35" s="1"/>
  <c r="Y115" i="35"/>
  <c r="AM115" i="35" s="1"/>
  <c r="Y116" i="35"/>
  <c r="AM116" i="35" s="1"/>
  <c r="Y79" i="35"/>
  <c r="AM79" i="35" s="1"/>
  <c r="Y75" i="35"/>
  <c r="AM75" i="35" s="1"/>
  <c r="Y71" i="35"/>
  <c r="AM71" i="35" s="1"/>
  <c r="Y207" i="35"/>
  <c r="AM207" i="35" s="1"/>
  <c r="Y205" i="35"/>
  <c r="AM205" i="35" s="1"/>
  <c r="Y203" i="35"/>
  <c r="AM203" i="35" s="1"/>
  <c r="Y201" i="35"/>
  <c r="AM201" i="35" s="1"/>
  <c r="Y199" i="35"/>
  <c r="AM199" i="35" s="1"/>
  <c r="Y197" i="35"/>
  <c r="AM197" i="35" s="1"/>
  <c r="Y195" i="35"/>
  <c r="AM195" i="35" s="1"/>
  <c r="Y193" i="35"/>
  <c r="AM193" i="35" s="1"/>
  <c r="Y183" i="35"/>
  <c r="AM183" i="35" s="1"/>
  <c r="Y178" i="35"/>
  <c r="AM178" i="35" s="1"/>
  <c r="Y176" i="35"/>
  <c r="AM176" i="35" s="1"/>
  <c r="Y174" i="35"/>
  <c r="AM174" i="35" s="1"/>
  <c r="Y172" i="35"/>
  <c r="AM172" i="35" s="1"/>
  <c r="Y170" i="35"/>
  <c r="AM170" i="35" s="1"/>
  <c r="Y168" i="35"/>
  <c r="AM168" i="35" s="1"/>
  <c r="Y166" i="35"/>
  <c r="AM166" i="35" s="1"/>
  <c r="Y164" i="35"/>
  <c r="AM164" i="35" s="1"/>
  <c r="Y162" i="35"/>
  <c r="AM162" i="35" s="1"/>
  <c r="Y160" i="35"/>
  <c r="AM160" i="35" s="1"/>
  <c r="Y158" i="35"/>
  <c r="AM158" i="35" s="1"/>
  <c r="Y156" i="35"/>
  <c r="AM156" i="35" s="1"/>
  <c r="Y154" i="35"/>
  <c r="AM154" i="35" s="1"/>
  <c r="Y152" i="35"/>
  <c r="AM152" i="35" s="1"/>
  <c r="Y150" i="35"/>
  <c r="AM150" i="35" s="1"/>
  <c r="Y148" i="35"/>
  <c r="AM148" i="35" s="1"/>
  <c r="Y146" i="35"/>
  <c r="AM146" i="35" s="1"/>
  <c r="Y144" i="35"/>
  <c r="AM144" i="35" s="1"/>
  <c r="Y142" i="35"/>
  <c r="AM142" i="35" s="1"/>
  <c r="Y140" i="35"/>
  <c r="AM140" i="35" s="1"/>
  <c r="Y138" i="35"/>
  <c r="AM138" i="35" s="1"/>
  <c r="Y136" i="35"/>
  <c r="AM136" i="35" s="1"/>
  <c r="Y134" i="35"/>
  <c r="AM134" i="35" s="1"/>
  <c r="Y132" i="35"/>
  <c r="AM132" i="35" s="1"/>
  <c r="Y188" i="35"/>
  <c r="AM188" i="35" s="1"/>
  <c r="Y180" i="35"/>
  <c r="AM180" i="35" s="1"/>
  <c r="Y190" i="35"/>
  <c r="AM190" i="35" s="1"/>
  <c r="Y130" i="35"/>
  <c r="AM130" i="35" s="1"/>
  <c r="Y126" i="35"/>
  <c r="AM126" i="35" s="1"/>
  <c r="Y117" i="35"/>
  <c r="AM117" i="35" s="1"/>
  <c r="Y118" i="35"/>
  <c r="AM118" i="35" s="1"/>
  <c r="Y113" i="35"/>
  <c r="AM113" i="35" s="1"/>
  <c r="Y111" i="35"/>
  <c r="AM111" i="35" s="1"/>
  <c r="Y109" i="35"/>
  <c r="AM109" i="35" s="1"/>
  <c r="Y107" i="35"/>
  <c r="AM107" i="35" s="1"/>
  <c r="Y105" i="35"/>
  <c r="AM105" i="35" s="1"/>
  <c r="Y103" i="35"/>
  <c r="AM103" i="35" s="1"/>
  <c r="Y101" i="35"/>
  <c r="AM101" i="35" s="1"/>
  <c r="Y99" i="35"/>
  <c r="AM99" i="35" s="1"/>
  <c r="Y97" i="35"/>
  <c r="AM97" i="35" s="1"/>
  <c r="Y95" i="35"/>
  <c r="AM95" i="35" s="1"/>
  <c r="Y93" i="35"/>
  <c r="AM93" i="35" s="1"/>
  <c r="Y91" i="35"/>
  <c r="AM91" i="35" s="1"/>
  <c r="Y89" i="35"/>
  <c r="AM89" i="35" s="1"/>
  <c r="Y87" i="35"/>
  <c r="AM87" i="35" s="1"/>
  <c r="Y85" i="35"/>
  <c r="AM85" i="35" s="1"/>
  <c r="Y83" i="35"/>
  <c r="AM83" i="35" s="1"/>
  <c r="Y81" i="35"/>
  <c r="AM81" i="35" s="1"/>
  <c r="Y185" i="35"/>
  <c r="AM185" i="35" s="1"/>
  <c r="Y182" i="35"/>
  <c r="AM182" i="35" s="1"/>
  <c r="Y129" i="35"/>
  <c r="AM129" i="35" s="1"/>
  <c r="Y125" i="35"/>
  <c r="AM125" i="35" s="1"/>
  <c r="Y119" i="35"/>
  <c r="AM119" i="35" s="1"/>
  <c r="Y120" i="35"/>
  <c r="AM120" i="35" s="1"/>
  <c r="Y67" i="35"/>
  <c r="AM67" i="35" s="1"/>
  <c r="Y13" i="35"/>
  <c r="AM13" i="35" s="1"/>
  <c r="Y69" i="35"/>
  <c r="AM69" i="35" s="1"/>
  <c r="Y66" i="35"/>
  <c r="AM66" i="35" s="1"/>
  <c r="Y64" i="35"/>
  <c r="AM64" i="35" s="1"/>
  <c r="Y62" i="35"/>
  <c r="AM62" i="35" s="1"/>
  <c r="Y60" i="35"/>
  <c r="AM60" i="35" s="1"/>
  <c r="Y58" i="35"/>
  <c r="AM58" i="35" s="1"/>
  <c r="Y56" i="35"/>
  <c r="AM56" i="35" s="1"/>
  <c r="Y54" i="35"/>
  <c r="AM54" i="35" s="1"/>
  <c r="Y52" i="35"/>
  <c r="AM52" i="35" s="1"/>
  <c r="Y50" i="35"/>
  <c r="AM50" i="35" s="1"/>
  <c r="Y48" i="35"/>
  <c r="AM48" i="35" s="1"/>
  <c r="Y46" i="35"/>
  <c r="AM46" i="35" s="1"/>
  <c r="Y44" i="35"/>
  <c r="AM44" i="35" s="1"/>
  <c r="Y42" i="35"/>
  <c r="AM42" i="35" s="1"/>
  <c r="Y40" i="35"/>
  <c r="AM40" i="35" s="1"/>
  <c r="Y38" i="35"/>
  <c r="AM38" i="35" s="1"/>
  <c r="Y36" i="35"/>
  <c r="AM36" i="35" s="1"/>
  <c r="Y34" i="35"/>
  <c r="AM34" i="35" s="1"/>
  <c r="Y78" i="35"/>
  <c r="AM78" i="35" s="1"/>
  <c r="Y74" i="35"/>
  <c r="AM74" i="35" s="1"/>
  <c r="H49" i="42" s="1"/>
  <c r="Y68" i="35"/>
  <c r="AM68" i="35" s="1"/>
  <c r="Y11" i="35"/>
  <c r="AM11" i="35" s="1"/>
  <c r="Y22" i="35"/>
  <c r="AM22" i="35" s="1"/>
  <c r="Y76" i="35"/>
  <c r="AM76" i="35" s="1"/>
  <c r="Y72" i="35"/>
  <c r="AM72" i="35" s="1"/>
  <c r="Y70" i="35"/>
  <c r="AM70" i="35" s="1"/>
  <c r="Y9" i="35"/>
  <c r="AM9" i="35" s="1"/>
  <c r="H44" i="42" s="1"/>
  <c r="Y32" i="35"/>
  <c r="AM32" i="35" s="1"/>
  <c r="Y30" i="35"/>
  <c r="AM30" i="35" s="1"/>
  <c r="Y28" i="35"/>
  <c r="AM28" i="35" s="1"/>
  <c r="Y26" i="35"/>
  <c r="AM26" i="35" s="1"/>
  <c r="Y24" i="35"/>
  <c r="AM24" i="35" s="1"/>
  <c r="Y23" i="35"/>
  <c r="AM23" i="35" s="1"/>
  <c r="Y10" i="35"/>
  <c r="AM10" i="35" s="1"/>
  <c r="Y18" i="35"/>
  <c r="AM18" i="35" s="1"/>
  <c r="Y21" i="35"/>
  <c r="AM21" i="35" s="1"/>
  <c r="Y16" i="35"/>
  <c r="AM16" i="35" s="1"/>
  <c r="Y77" i="35"/>
  <c r="AM77" i="35" s="1"/>
  <c r="Y73" i="35"/>
  <c r="AM73" i="35" s="1"/>
  <c r="H48" i="42" s="1"/>
  <c r="Y65" i="35"/>
  <c r="AM65" i="35" s="1"/>
  <c r="Y63" i="35"/>
  <c r="AM63" i="35" s="1"/>
  <c r="Y61" i="35"/>
  <c r="AM61" i="35" s="1"/>
  <c r="Y59" i="35"/>
  <c r="AM59" i="35" s="1"/>
  <c r="Y57" i="35"/>
  <c r="AM57" i="35" s="1"/>
  <c r="Y55" i="35"/>
  <c r="AM55" i="35" s="1"/>
  <c r="Y53" i="35"/>
  <c r="AM53" i="35" s="1"/>
  <c r="Y51" i="35"/>
  <c r="AM51" i="35" s="1"/>
  <c r="Y49" i="35"/>
  <c r="AM49" i="35" s="1"/>
  <c r="Y47" i="35"/>
  <c r="AM47" i="35" s="1"/>
  <c r="Y45" i="35"/>
  <c r="AM45" i="35" s="1"/>
  <c r="Y43" i="35"/>
  <c r="AM43" i="35" s="1"/>
  <c r="Y41" i="35"/>
  <c r="AM41" i="35" s="1"/>
  <c r="Y39" i="35"/>
  <c r="AM39" i="35" s="1"/>
  <c r="Y37" i="35"/>
  <c r="AM37" i="35" s="1"/>
  <c r="Y35" i="35"/>
  <c r="AM35" i="35" s="1"/>
  <c r="Y33" i="35"/>
  <c r="AM33" i="35" s="1"/>
  <c r="Y20" i="35"/>
  <c r="AM20" i="35" s="1"/>
  <c r="Y12" i="35"/>
  <c r="AM12" i="35" s="1"/>
  <c r="Y19" i="35"/>
  <c r="AM19" i="35" s="1"/>
  <c r="Y14" i="35"/>
  <c r="AM14" i="35" s="1"/>
  <c r="Y17" i="35"/>
  <c r="AM17" i="35" s="1"/>
  <c r="Y31" i="35"/>
  <c r="AM31" i="35" s="1"/>
  <c r="Y29" i="35"/>
  <c r="AM29" i="35" s="1"/>
  <c r="Y27" i="35"/>
  <c r="AM27" i="35" s="1"/>
  <c r="Y25" i="35"/>
  <c r="AM25" i="35" s="1"/>
  <c r="Y15" i="35"/>
  <c r="AM15" i="35" s="1"/>
  <c r="FA6" i="42"/>
  <c r="AZ6" i="42"/>
  <c r="EK86" i="42"/>
  <c r="EK95" i="42" s="1"/>
  <c r="EZ82" i="42"/>
  <c r="EK19" i="42"/>
  <c r="EK22" i="42" s="1"/>
  <c r="DU86" i="42"/>
  <c r="DU95" i="42" s="1"/>
  <c r="EJ82" i="42"/>
  <c r="DU19" i="42"/>
  <c r="G35" i="42"/>
  <c r="DO20" i="42"/>
  <c r="J4" i="35"/>
  <c r="H6" i="42"/>
  <c r="BO6" i="42"/>
  <c r="CD6" i="42"/>
  <c r="CZ86" i="42"/>
  <c r="DB86" i="42" s="1"/>
  <c r="CP95" i="42"/>
  <c r="ED76" i="42"/>
  <c r="EI76" i="42"/>
  <c r="EJ83" i="42"/>
  <c r="DU20" i="42"/>
  <c r="CA96" i="42"/>
  <c r="CB96" i="42" s="1"/>
  <c r="CC96" i="42" s="1"/>
  <c r="CD96" i="42" s="1"/>
  <c r="CE96" i="42" s="1"/>
  <c r="CF96" i="42" s="1"/>
  <c r="CG96" i="42" s="1"/>
  <c r="CH96" i="42" s="1"/>
  <c r="CI96" i="42" s="1"/>
  <c r="CJ96" i="42" s="1"/>
  <c r="CK96" i="42" s="1"/>
  <c r="CK95" i="42"/>
  <c r="DO19" i="42"/>
  <c r="EI83" i="42"/>
  <c r="ED83" i="42"/>
  <c r="EF83" i="42" s="1"/>
  <c r="DT20" i="42"/>
  <c r="Y4" i="35"/>
  <c r="DW6" i="42"/>
  <c r="CS6" i="42"/>
  <c r="DH6" i="42"/>
  <c r="FA86" i="42"/>
  <c r="FA95" i="42" s="1"/>
  <c r="FA19" i="42"/>
  <c r="FA22" i="42" s="1"/>
  <c r="CZ22" i="42"/>
  <c r="CP23" i="42"/>
  <c r="CQ16" i="42" s="1"/>
  <c r="CQ17" i="42" s="1"/>
  <c r="CQ23" i="42" s="1"/>
  <c r="CR16" i="42" s="1"/>
  <c r="CR17" i="42" s="1"/>
  <c r="CR23" i="42" s="1"/>
  <c r="CS16" i="42" s="1"/>
  <c r="CS17" i="42" s="1"/>
  <c r="CS23" i="42" s="1"/>
  <c r="CT16" i="42" s="1"/>
  <c r="CT17" i="42" s="1"/>
  <c r="CT23" i="42" s="1"/>
  <c r="CU16" i="42" s="1"/>
  <c r="CU17" i="42" s="1"/>
  <c r="CU23" i="42" s="1"/>
  <c r="CV16" i="42" s="1"/>
  <c r="CV17" i="42" s="1"/>
  <c r="CV23" i="42" s="1"/>
  <c r="CW16" i="42" s="1"/>
  <c r="CW17" i="42" s="1"/>
  <c r="CW23" i="42" s="1"/>
  <c r="CX16" i="42" s="1"/>
  <c r="CX17" i="42" s="1"/>
  <c r="CX23" i="42" s="1"/>
  <c r="CY16" i="42" s="1"/>
  <c r="CY17" i="42" s="1"/>
  <c r="CY23" i="42" s="1"/>
  <c r="EJ76" i="42"/>
  <c r="F76" i="42"/>
  <c r="EI19" i="42"/>
  <c r="ED19" i="42"/>
  <c r="F37" i="12"/>
  <c r="AK6" i="42"/>
  <c r="V6" i="42"/>
  <c r="EL6" i="42"/>
  <c r="H46" i="42" l="1"/>
  <c r="H56" i="42"/>
  <c r="H51" i="42"/>
  <c r="H57" i="42"/>
  <c r="H55" i="42"/>
  <c r="H54" i="42"/>
  <c r="H53" i="42"/>
  <c r="H50" i="42"/>
  <c r="H52" i="42"/>
  <c r="H47" i="42"/>
  <c r="H43" i="42"/>
  <c r="H45" i="42"/>
  <c r="EX90" i="42"/>
  <c r="FH90" i="42" s="1"/>
  <c r="ES90" i="42"/>
  <c r="ES45" i="42"/>
  <c r="EX45" i="42"/>
  <c r="FH45" i="42" s="1"/>
  <c r="EX13" i="42"/>
  <c r="EI17" i="42"/>
  <c r="ES13" i="42"/>
  <c r="FH35" i="42"/>
  <c r="EX53" i="42"/>
  <c r="FH53" i="42" s="1"/>
  <c r="ES53" i="42"/>
  <c r="EX55" i="42"/>
  <c r="FH55" i="42" s="1"/>
  <c r="ES55" i="42"/>
  <c r="ES59" i="42"/>
  <c r="EU59" i="42" s="1"/>
  <c r="EX59" i="42"/>
  <c r="FH59" i="42" s="1"/>
  <c r="FJ59" i="42" s="1"/>
  <c r="EX36" i="42"/>
  <c r="FH36" i="42" s="1"/>
  <c r="ES36" i="42"/>
  <c r="EX61" i="42"/>
  <c r="FH61" i="42" s="1"/>
  <c r="FJ61" i="42" s="1"/>
  <c r="ES61" i="42"/>
  <c r="EU61" i="42" s="1"/>
  <c r="FH43" i="42"/>
  <c r="EI63" i="42"/>
  <c r="ES63" i="42" s="1"/>
  <c r="ES49" i="42"/>
  <c r="EX49" i="42"/>
  <c r="FH49" i="42" s="1"/>
  <c r="EX57" i="42"/>
  <c r="FH57" i="42" s="1"/>
  <c r="ES57" i="42"/>
  <c r="ED20" i="42"/>
  <c r="DT22" i="42"/>
  <c r="EY83" i="42"/>
  <c r="EY20" i="42" s="1"/>
  <c r="EJ20" i="42"/>
  <c r="CP96" i="42"/>
  <c r="CQ96" i="42" s="1"/>
  <c r="CR96" i="42" s="1"/>
  <c r="CS96" i="42" s="1"/>
  <c r="CT96" i="42" s="1"/>
  <c r="CU96" i="42" s="1"/>
  <c r="CV96" i="42" s="1"/>
  <c r="CW96" i="42" s="1"/>
  <c r="CX96" i="42" s="1"/>
  <c r="CY96" i="42" s="1"/>
  <c r="CZ96" i="42" s="1"/>
  <c r="CZ95" i="42"/>
  <c r="ES76" i="42"/>
  <c r="EX76" i="42"/>
  <c r="G37" i="42"/>
  <c r="Y7" i="35"/>
  <c r="H29" i="42" s="1"/>
  <c r="H36" i="42"/>
  <c r="DO86" i="42"/>
  <c r="DQ86" i="42" s="1"/>
  <c r="DE95" i="42"/>
  <c r="DU22" i="42"/>
  <c r="EZ86" i="42"/>
  <c r="EZ95" i="42" s="1"/>
  <c r="EZ19" i="42"/>
  <c r="EZ22" i="42" s="1"/>
  <c r="G36" i="12"/>
  <c r="EX19" i="42"/>
  <c r="EY76" i="42"/>
  <c r="ES83" i="42"/>
  <c r="EU83" i="42" s="1"/>
  <c r="EX83" i="42"/>
  <c r="EI20" i="42"/>
  <c r="ES20" i="42" s="1"/>
  <c r="EJ86" i="42"/>
  <c r="EJ95" i="42" s="1"/>
  <c r="EJ19" i="42"/>
  <c r="EJ22" i="42" s="1"/>
  <c r="EY82" i="42"/>
  <c r="DT86" i="42"/>
  <c r="ED82" i="42"/>
  <c r="EF82" i="42" s="1"/>
  <c r="EI82" i="42"/>
  <c r="H63" i="42" l="1"/>
  <c r="EX37" i="42"/>
  <c r="FH37" i="42" s="1"/>
  <c r="EX63" i="42"/>
  <c r="FH63" i="42" s="1"/>
  <c r="FH13" i="42"/>
  <c r="EX17" i="42"/>
  <c r="EI22" i="42"/>
  <c r="ES22" i="42" s="1"/>
  <c r="H35" i="12"/>
  <c r="Z76" i="35"/>
  <c r="AN76" i="35" s="1"/>
  <c r="Z72" i="35"/>
  <c r="AN72" i="35" s="1"/>
  <c r="Z208" i="35"/>
  <c r="AN208" i="35" s="1"/>
  <c r="Z206" i="35"/>
  <c r="AN206" i="35" s="1"/>
  <c r="Z204" i="35"/>
  <c r="AN204" i="35" s="1"/>
  <c r="Z202" i="35"/>
  <c r="AN202" i="35" s="1"/>
  <c r="Z200" i="35"/>
  <c r="AN200" i="35" s="1"/>
  <c r="Z198" i="35"/>
  <c r="AN198" i="35" s="1"/>
  <c r="Z196" i="35"/>
  <c r="AN196" i="35" s="1"/>
  <c r="Z194" i="35"/>
  <c r="AN194" i="35" s="1"/>
  <c r="Z192" i="35"/>
  <c r="AN192" i="35" s="1"/>
  <c r="Z190" i="35"/>
  <c r="AN190" i="35" s="1"/>
  <c r="Z178" i="35"/>
  <c r="AN178" i="35" s="1"/>
  <c r="Z176" i="35"/>
  <c r="AN176" i="35" s="1"/>
  <c r="Z174" i="35"/>
  <c r="AN174" i="35" s="1"/>
  <c r="Z172" i="35"/>
  <c r="AN172" i="35" s="1"/>
  <c r="Z170" i="35"/>
  <c r="AN170" i="35" s="1"/>
  <c r="Z168" i="35"/>
  <c r="AN168" i="35" s="1"/>
  <c r="Z166" i="35"/>
  <c r="AN166" i="35" s="1"/>
  <c r="Z164" i="35"/>
  <c r="AN164" i="35" s="1"/>
  <c r="Z162" i="35"/>
  <c r="AN162" i="35" s="1"/>
  <c r="Z160" i="35"/>
  <c r="AN160" i="35" s="1"/>
  <c r="Z158" i="35"/>
  <c r="AN158" i="35" s="1"/>
  <c r="Z156" i="35"/>
  <c r="AN156" i="35" s="1"/>
  <c r="Z154" i="35"/>
  <c r="AN154" i="35" s="1"/>
  <c r="Z152" i="35"/>
  <c r="AN152" i="35" s="1"/>
  <c r="Z150" i="35"/>
  <c r="AN150" i="35" s="1"/>
  <c r="Z148" i="35"/>
  <c r="AN148" i="35" s="1"/>
  <c r="Z146" i="35"/>
  <c r="AN146" i="35" s="1"/>
  <c r="Z144" i="35"/>
  <c r="AN144" i="35" s="1"/>
  <c r="Z142" i="35"/>
  <c r="AN142" i="35" s="1"/>
  <c r="Z140" i="35"/>
  <c r="AN140" i="35" s="1"/>
  <c r="Z138" i="35"/>
  <c r="AN138" i="35" s="1"/>
  <c r="Z136" i="35"/>
  <c r="AN136" i="35" s="1"/>
  <c r="Z134" i="35"/>
  <c r="AN134" i="35" s="1"/>
  <c r="Z132" i="35"/>
  <c r="AN132" i="35" s="1"/>
  <c r="Z130" i="35"/>
  <c r="AN130" i="35" s="1"/>
  <c r="Z128" i="35"/>
  <c r="AN128" i="35" s="1"/>
  <c r="Z126" i="35"/>
  <c r="AN126" i="35" s="1"/>
  <c r="Z124" i="35"/>
  <c r="AN124" i="35" s="1"/>
  <c r="Z113" i="35"/>
  <c r="AN113" i="35" s="1"/>
  <c r="Z111" i="35"/>
  <c r="AN111" i="35" s="1"/>
  <c r="Z109" i="35"/>
  <c r="AN109" i="35" s="1"/>
  <c r="Z107" i="35"/>
  <c r="AN107" i="35" s="1"/>
  <c r="Z105" i="35"/>
  <c r="AN105" i="35" s="1"/>
  <c r="Z103" i="35"/>
  <c r="AN103" i="35" s="1"/>
  <c r="Z101" i="35"/>
  <c r="AN101" i="35" s="1"/>
  <c r="Z99" i="35"/>
  <c r="AN99" i="35" s="1"/>
  <c r="Z97" i="35"/>
  <c r="AN97" i="35" s="1"/>
  <c r="Z95" i="35"/>
  <c r="AN95" i="35" s="1"/>
  <c r="Z93" i="35"/>
  <c r="AN93" i="35" s="1"/>
  <c r="Z91" i="35"/>
  <c r="AN91" i="35" s="1"/>
  <c r="Z89" i="35"/>
  <c r="AN89" i="35" s="1"/>
  <c r="Z87" i="35"/>
  <c r="AN87" i="35" s="1"/>
  <c r="Z85" i="35"/>
  <c r="AN85" i="35" s="1"/>
  <c r="Z83" i="35"/>
  <c r="AN83" i="35" s="1"/>
  <c r="Z81" i="35"/>
  <c r="AN81" i="35" s="1"/>
  <c r="Z188" i="35"/>
  <c r="AN188" i="35" s="1"/>
  <c r="Z186" i="35"/>
  <c r="AN186" i="35" s="1"/>
  <c r="Z184" i="35"/>
  <c r="AN184" i="35" s="1"/>
  <c r="Z182" i="35"/>
  <c r="AN182" i="35" s="1"/>
  <c r="Z180" i="35"/>
  <c r="AN180" i="35" s="1"/>
  <c r="Z121" i="35"/>
  <c r="AN121" i="35" s="1"/>
  <c r="Z119" i="35"/>
  <c r="AN119" i="35" s="1"/>
  <c r="Z117" i="35"/>
  <c r="AN117" i="35" s="1"/>
  <c r="Z115" i="35"/>
  <c r="AN115" i="35" s="1"/>
  <c r="Z70" i="35"/>
  <c r="AN70" i="35" s="1"/>
  <c r="Z207" i="35"/>
  <c r="AN207" i="35" s="1"/>
  <c r="Z205" i="35"/>
  <c r="AN205" i="35" s="1"/>
  <c r="Z203" i="35"/>
  <c r="AN203" i="35" s="1"/>
  <c r="Z201" i="35"/>
  <c r="AN201" i="35" s="1"/>
  <c r="Z199" i="35"/>
  <c r="AN199" i="35" s="1"/>
  <c r="Z197" i="35"/>
  <c r="AN197" i="35" s="1"/>
  <c r="Z195" i="35"/>
  <c r="AN195" i="35" s="1"/>
  <c r="Z193" i="35"/>
  <c r="AN193" i="35" s="1"/>
  <c r="Z191" i="35"/>
  <c r="AN191" i="35" s="1"/>
  <c r="Z189" i="35"/>
  <c r="AN189" i="35" s="1"/>
  <c r="Z187" i="35"/>
  <c r="AN187" i="35" s="1"/>
  <c r="Z185" i="35"/>
  <c r="AN185" i="35" s="1"/>
  <c r="Z183" i="35"/>
  <c r="AN183" i="35" s="1"/>
  <c r="Z181" i="35"/>
  <c r="AN181" i="35" s="1"/>
  <c r="Z179" i="35"/>
  <c r="AN179" i="35" s="1"/>
  <c r="Z177" i="35"/>
  <c r="AN177" i="35" s="1"/>
  <c r="Z175" i="35"/>
  <c r="AN175" i="35" s="1"/>
  <c r="Z173" i="35"/>
  <c r="AN173" i="35" s="1"/>
  <c r="Z171" i="35"/>
  <c r="AN171" i="35" s="1"/>
  <c r="Z169" i="35"/>
  <c r="AN169" i="35" s="1"/>
  <c r="Z167" i="35"/>
  <c r="AN167" i="35" s="1"/>
  <c r="Z165" i="35"/>
  <c r="AN165" i="35" s="1"/>
  <c r="Z163" i="35"/>
  <c r="AN163" i="35" s="1"/>
  <c r="Z161" i="35"/>
  <c r="AN161" i="35" s="1"/>
  <c r="Z159" i="35"/>
  <c r="AN159" i="35" s="1"/>
  <c r="Z157" i="35"/>
  <c r="AN157" i="35" s="1"/>
  <c r="Z155" i="35"/>
  <c r="AN155" i="35" s="1"/>
  <c r="Z153" i="35"/>
  <c r="AN153" i="35" s="1"/>
  <c r="Z151" i="35"/>
  <c r="AN151" i="35" s="1"/>
  <c r="Z149" i="35"/>
  <c r="AN149" i="35" s="1"/>
  <c r="Z147" i="35"/>
  <c r="AN147" i="35" s="1"/>
  <c r="Z145" i="35"/>
  <c r="AN145" i="35" s="1"/>
  <c r="Z143" i="35"/>
  <c r="AN143" i="35" s="1"/>
  <c r="Z141" i="35"/>
  <c r="AN141" i="35" s="1"/>
  <c r="Z139" i="35"/>
  <c r="AN139" i="35" s="1"/>
  <c r="Z137" i="35"/>
  <c r="AN137" i="35" s="1"/>
  <c r="Z135" i="35"/>
  <c r="AN135" i="35" s="1"/>
  <c r="Z133" i="35"/>
  <c r="AN133" i="35" s="1"/>
  <c r="Z131" i="35"/>
  <c r="AN131" i="35" s="1"/>
  <c r="Z129" i="35"/>
  <c r="AN129" i="35" s="1"/>
  <c r="Z127" i="35"/>
  <c r="AN127" i="35" s="1"/>
  <c r="Z125" i="35"/>
  <c r="AN125" i="35" s="1"/>
  <c r="Z123" i="35"/>
  <c r="AN123" i="35" s="1"/>
  <c r="Z122" i="35"/>
  <c r="AN122" i="35" s="1"/>
  <c r="Z120" i="35"/>
  <c r="AN120" i="35" s="1"/>
  <c r="Z118" i="35"/>
  <c r="AN118" i="35" s="1"/>
  <c r="Z116" i="35"/>
  <c r="AN116" i="35" s="1"/>
  <c r="Z114" i="35"/>
  <c r="AN114" i="35" s="1"/>
  <c r="Z112" i="35"/>
  <c r="AN112" i="35" s="1"/>
  <c r="Z110" i="35"/>
  <c r="AN110" i="35" s="1"/>
  <c r="Z108" i="35"/>
  <c r="AN108" i="35" s="1"/>
  <c r="Z106" i="35"/>
  <c r="AN106" i="35" s="1"/>
  <c r="Z104" i="35"/>
  <c r="AN104" i="35" s="1"/>
  <c r="Z102" i="35"/>
  <c r="AN102" i="35" s="1"/>
  <c r="Z100" i="35"/>
  <c r="AN100" i="35" s="1"/>
  <c r="Z98" i="35"/>
  <c r="AN98" i="35" s="1"/>
  <c r="Z96" i="35"/>
  <c r="AN96" i="35" s="1"/>
  <c r="Z94" i="35"/>
  <c r="AN94" i="35" s="1"/>
  <c r="Z92" i="35"/>
  <c r="AN92" i="35" s="1"/>
  <c r="Z90" i="35"/>
  <c r="AN90" i="35" s="1"/>
  <c r="Z88" i="35"/>
  <c r="AN88" i="35" s="1"/>
  <c r="Z86" i="35"/>
  <c r="AN86" i="35" s="1"/>
  <c r="Z84" i="35"/>
  <c r="AN84" i="35" s="1"/>
  <c r="Z82" i="35"/>
  <c r="AN82" i="35" s="1"/>
  <c r="Z80" i="35"/>
  <c r="AN80" i="35" s="1"/>
  <c r="Z17" i="35"/>
  <c r="AN17" i="35" s="1"/>
  <c r="Z77" i="35"/>
  <c r="AN77" i="35" s="1"/>
  <c r="Z73" i="35"/>
  <c r="AN73" i="35" s="1"/>
  <c r="Z20" i="35"/>
  <c r="AN20" i="35" s="1"/>
  <c r="Z15" i="35"/>
  <c r="AN15" i="35" s="1"/>
  <c r="Z11" i="35"/>
  <c r="AN11" i="35" s="1"/>
  <c r="Z18" i="35"/>
  <c r="AN18" i="35" s="1"/>
  <c r="Z65" i="35"/>
  <c r="AN65" i="35" s="1"/>
  <c r="Z63" i="35"/>
  <c r="AN63" i="35" s="1"/>
  <c r="Z61" i="35"/>
  <c r="AN61" i="35" s="1"/>
  <c r="Z59" i="35"/>
  <c r="AN59" i="35" s="1"/>
  <c r="Z57" i="35"/>
  <c r="AN57" i="35" s="1"/>
  <c r="Z55" i="35"/>
  <c r="AN55" i="35" s="1"/>
  <c r="Z53" i="35"/>
  <c r="AN53" i="35" s="1"/>
  <c r="Z51" i="35"/>
  <c r="AN51" i="35" s="1"/>
  <c r="Z49" i="35"/>
  <c r="AN49" i="35" s="1"/>
  <c r="Z47" i="35"/>
  <c r="AN47" i="35" s="1"/>
  <c r="Z45" i="35"/>
  <c r="AN45" i="35" s="1"/>
  <c r="Z43" i="35"/>
  <c r="AN43" i="35" s="1"/>
  <c r="Z41" i="35"/>
  <c r="AN41" i="35" s="1"/>
  <c r="Z39" i="35"/>
  <c r="AN39" i="35" s="1"/>
  <c r="Z37" i="35"/>
  <c r="AN37" i="35" s="1"/>
  <c r="Z35" i="35"/>
  <c r="AN35" i="35" s="1"/>
  <c r="Z33" i="35"/>
  <c r="AN33" i="35" s="1"/>
  <c r="Z31" i="35"/>
  <c r="AN31" i="35" s="1"/>
  <c r="Z29" i="35"/>
  <c r="AN29" i="35" s="1"/>
  <c r="Z27" i="35"/>
  <c r="AN27" i="35" s="1"/>
  <c r="Z25" i="35"/>
  <c r="AN25" i="35" s="1"/>
  <c r="Z16" i="35"/>
  <c r="AN16" i="35" s="1"/>
  <c r="Z78" i="35"/>
  <c r="AN78" i="35" s="1"/>
  <c r="Z74" i="35"/>
  <c r="AN74" i="35" s="1"/>
  <c r="I49" i="42" s="1"/>
  <c r="Z68" i="35"/>
  <c r="AN68" i="35" s="1"/>
  <c r="Z67" i="35"/>
  <c r="AN67" i="35" s="1"/>
  <c r="Z14" i="35"/>
  <c r="AN14" i="35" s="1"/>
  <c r="Z69" i="35"/>
  <c r="AN69" i="35" s="1"/>
  <c r="Z12" i="35"/>
  <c r="AN12" i="35" s="1"/>
  <c r="Z10" i="35"/>
  <c r="AN10" i="35" s="1"/>
  <c r="Z21" i="35"/>
  <c r="AN21" i="35" s="1"/>
  <c r="Z66" i="35"/>
  <c r="AN66" i="35" s="1"/>
  <c r="Z64" i="35"/>
  <c r="AN64" i="35" s="1"/>
  <c r="Z62" i="35"/>
  <c r="AN62" i="35" s="1"/>
  <c r="Z60" i="35"/>
  <c r="AN60" i="35" s="1"/>
  <c r="Z58" i="35"/>
  <c r="AN58" i="35" s="1"/>
  <c r="Z56" i="35"/>
  <c r="AN56" i="35" s="1"/>
  <c r="Z54" i="35"/>
  <c r="AN54" i="35" s="1"/>
  <c r="Z52" i="35"/>
  <c r="AN52" i="35" s="1"/>
  <c r="Z50" i="35"/>
  <c r="AN50" i="35" s="1"/>
  <c r="Z48" i="35"/>
  <c r="AN48" i="35" s="1"/>
  <c r="Z46" i="35"/>
  <c r="AN46" i="35" s="1"/>
  <c r="Z44" i="35"/>
  <c r="AN44" i="35" s="1"/>
  <c r="Z42" i="35"/>
  <c r="AN42" i="35" s="1"/>
  <c r="Z40" i="35"/>
  <c r="AN40" i="35" s="1"/>
  <c r="Z38" i="35"/>
  <c r="AN38" i="35" s="1"/>
  <c r="Z36" i="35"/>
  <c r="AN36" i="35" s="1"/>
  <c r="Z34" i="35"/>
  <c r="AN34" i="35" s="1"/>
  <c r="Z32" i="35"/>
  <c r="AN32" i="35" s="1"/>
  <c r="Z30" i="35"/>
  <c r="AN30" i="35" s="1"/>
  <c r="Z28" i="35"/>
  <c r="AN28" i="35" s="1"/>
  <c r="Z26" i="35"/>
  <c r="AN26" i="35" s="1"/>
  <c r="Z24" i="35"/>
  <c r="AN24" i="35" s="1"/>
  <c r="Z19" i="35"/>
  <c r="AN19" i="35" s="1"/>
  <c r="Z23" i="35"/>
  <c r="AN23" i="35" s="1"/>
  <c r="Z79" i="35"/>
  <c r="AN79" i="35" s="1"/>
  <c r="Z75" i="35"/>
  <c r="AN75" i="35" s="1"/>
  <c r="Z71" i="35"/>
  <c r="AN71" i="35" s="1"/>
  <c r="Z22" i="35"/>
  <c r="AN22" i="35" s="1"/>
  <c r="Z13" i="35"/>
  <c r="AN13" i="35" s="1"/>
  <c r="Z9" i="35"/>
  <c r="AN9" i="35" s="1"/>
  <c r="I44" i="42" s="1"/>
  <c r="FB6" i="42"/>
  <c r="DI6" i="42"/>
  <c r="EI86" i="42"/>
  <c r="EX82" i="42"/>
  <c r="ES82" i="42"/>
  <c r="EU82" i="42" s="1"/>
  <c r="ES19" i="42"/>
  <c r="Z4" i="35"/>
  <c r="BP6" i="42"/>
  <c r="W6" i="42"/>
  <c r="EM6" i="42"/>
  <c r="H35" i="42"/>
  <c r="FH76" i="42"/>
  <c r="EI23" i="42"/>
  <c r="EJ16" i="42" s="1"/>
  <c r="EJ17" i="42" s="1"/>
  <c r="EJ23" i="42" s="1"/>
  <c r="EK16" i="42" s="1"/>
  <c r="EK17" i="42" s="1"/>
  <c r="EK23" i="42" s="1"/>
  <c r="EL16" i="42" s="1"/>
  <c r="EL17" i="42" s="1"/>
  <c r="EL23" i="42" s="1"/>
  <c r="EM16" i="42" s="1"/>
  <c r="EM17" i="42" s="1"/>
  <c r="EM23" i="42" s="1"/>
  <c r="EN16" i="42" s="1"/>
  <c r="EN17" i="42" s="1"/>
  <c r="EN23" i="42" s="1"/>
  <c r="EO16" i="42" s="1"/>
  <c r="EO17" i="42" s="1"/>
  <c r="EO23" i="42" s="1"/>
  <c r="EP16" i="42" s="1"/>
  <c r="EP17" i="42" s="1"/>
  <c r="EP23" i="42" s="1"/>
  <c r="EQ16" i="42" s="1"/>
  <c r="EQ17" i="42" s="1"/>
  <c r="EQ23" i="42" s="1"/>
  <c r="ER16" i="42" s="1"/>
  <c r="ER17" i="42" s="1"/>
  <c r="ER23" i="42" s="1"/>
  <c r="CT6" i="42"/>
  <c r="DT23" i="42"/>
  <c r="DU16" i="42" s="1"/>
  <c r="DU17" i="42" s="1"/>
  <c r="DU23" i="42" s="1"/>
  <c r="DV16" i="42" s="1"/>
  <c r="DV17" i="42" s="1"/>
  <c r="DV23" i="42" s="1"/>
  <c r="DW16" i="42" s="1"/>
  <c r="DW17" i="42" s="1"/>
  <c r="DW23" i="42" s="1"/>
  <c r="DX16" i="42" s="1"/>
  <c r="DX17" i="42" s="1"/>
  <c r="DX23" i="42" s="1"/>
  <c r="DY16" i="42" s="1"/>
  <c r="DY17" i="42" s="1"/>
  <c r="DY23" i="42" s="1"/>
  <c r="DZ16" i="42" s="1"/>
  <c r="DZ17" i="42" s="1"/>
  <c r="DZ23" i="42" s="1"/>
  <c r="EA16" i="42" s="1"/>
  <c r="EA17" i="42" s="1"/>
  <c r="EA23" i="42" s="1"/>
  <c r="EB16" i="42" s="1"/>
  <c r="EB17" i="42" s="1"/>
  <c r="EB23" i="42" s="1"/>
  <c r="EC16" i="42" s="1"/>
  <c r="EC17" i="42" s="1"/>
  <c r="EC23" i="42" s="1"/>
  <c r="ED22" i="42"/>
  <c r="AL6" i="42"/>
  <c r="K4" i="35"/>
  <c r="BA6" i="42"/>
  <c r="ED86" i="42"/>
  <c r="EF86" i="42" s="1"/>
  <c r="DT95" i="42"/>
  <c r="EY86" i="42"/>
  <c r="EY95" i="42" s="1"/>
  <c r="EY19" i="42"/>
  <c r="EY22" i="42" s="1"/>
  <c r="FH83" i="42"/>
  <c r="FJ83" i="42" s="1"/>
  <c r="EX20" i="42"/>
  <c r="FH20" i="42" s="1"/>
  <c r="G37" i="12"/>
  <c r="I6" i="42"/>
  <c r="DX6" i="42"/>
  <c r="CE6" i="42"/>
  <c r="DO95" i="42"/>
  <c r="DE96" i="42"/>
  <c r="DF96" i="42" s="1"/>
  <c r="DG96" i="42" s="1"/>
  <c r="DH96" i="42" s="1"/>
  <c r="DI96" i="42" s="1"/>
  <c r="DJ96" i="42" s="1"/>
  <c r="DK96" i="42" s="1"/>
  <c r="DL96" i="42" s="1"/>
  <c r="DM96" i="42" s="1"/>
  <c r="DN96" i="42" s="1"/>
  <c r="DO96" i="42" s="1"/>
  <c r="G76" i="42"/>
  <c r="I48" i="42" l="1"/>
  <c r="I51" i="42"/>
  <c r="I56" i="42"/>
  <c r="I46" i="42"/>
  <c r="I53" i="42"/>
  <c r="I57" i="42"/>
  <c r="I55" i="42"/>
  <c r="I54" i="42"/>
  <c r="I50" i="42"/>
  <c r="I47" i="42"/>
  <c r="I52" i="42"/>
  <c r="I43" i="42"/>
  <c r="I45" i="42"/>
  <c r="EX22" i="42"/>
  <c r="FH19" i="42"/>
  <c r="ES86" i="42"/>
  <c r="EU86" i="42" s="1"/>
  <c r="EI95" i="42"/>
  <c r="DT96" i="42"/>
  <c r="DU96" i="42" s="1"/>
  <c r="DV96" i="42" s="1"/>
  <c r="DW96" i="42" s="1"/>
  <c r="DX96" i="42" s="1"/>
  <c r="DY96" i="42" s="1"/>
  <c r="DZ96" i="42" s="1"/>
  <c r="EA96" i="42" s="1"/>
  <c r="EB96" i="42" s="1"/>
  <c r="EC96" i="42" s="1"/>
  <c r="ED96" i="42" s="1"/>
  <c r="ED95" i="42"/>
  <c r="H37" i="42"/>
  <c r="EX86" i="42"/>
  <c r="FH82" i="42"/>
  <c r="FJ82" i="42" s="1"/>
  <c r="I36" i="42"/>
  <c r="Z7" i="35"/>
  <c r="I29" i="42" s="1"/>
  <c r="H36" i="12"/>
  <c r="BQ6" i="42" s="1"/>
  <c r="M60" i="40"/>
  <c r="F105" i="40"/>
  <c r="N179" i="40"/>
  <c r="G54" i="40"/>
  <c r="F154" i="40"/>
  <c r="F115" i="40"/>
  <c r="I178" i="40"/>
  <c r="N103" i="40"/>
  <c r="K184" i="40"/>
  <c r="F53" i="40"/>
  <c r="E172" i="40"/>
  <c r="I181" i="40"/>
  <c r="I174" i="40"/>
  <c r="H104" i="40"/>
  <c r="G42" i="40"/>
  <c r="N172" i="40"/>
  <c r="H103" i="40"/>
  <c r="L165" i="40"/>
  <c r="G152" i="40"/>
  <c r="G165" i="40"/>
  <c r="N165" i="40"/>
  <c r="H55" i="40"/>
  <c r="F56" i="40"/>
  <c r="H54" i="40"/>
  <c r="F97" i="40"/>
  <c r="F178" i="40"/>
  <c r="G150" i="40"/>
  <c r="L179" i="40"/>
  <c r="K16" i="40"/>
  <c r="E166" i="40"/>
  <c r="E100" i="40"/>
  <c r="N116" i="40"/>
  <c r="E151" i="40"/>
  <c r="L42" i="40"/>
  <c r="K110" i="40"/>
  <c r="M184" i="40"/>
  <c r="I49" i="40"/>
  <c r="K14" i="40"/>
  <c r="E50" i="40"/>
  <c r="H113" i="40"/>
  <c r="E175" i="40"/>
  <c r="M58" i="40"/>
  <c r="E185" i="40"/>
  <c r="L171" i="40"/>
  <c r="I105" i="40"/>
  <c r="M101" i="40"/>
  <c r="M190" i="40"/>
  <c r="L186" i="40"/>
  <c r="J100" i="40"/>
  <c r="N188" i="40"/>
  <c r="G184" i="40"/>
  <c r="E116" i="40"/>
  <c r="H44" i="40"/>
  <c r="F46" i="40"/>
  <c r="E110" i="40"/>
  <c r="J184" i="40"/>
  <c r="H98" i="40"/>
  <c r="F175" i="40"/>
  <c r="F18" i="40"/>
  <c r="E155" i="40"/>
  <c r="H164" i="40"/>
  <c r="I154" i="40"/>
  <c r="N174" i="40"/>
  <c r="K101" i="40"/>
  <c r="H181" i="40"/>
  <c r="K185" i="40"/>
  <c r="L115" i="40"/>
  <c r="G51" i="40"/>
  <c r="H10" i="40"/>
  <c r="E189" i="40"/>
  <c r="F55" i="40"/>
  <c r="F163" i="40"/>
  <c r="E62" i="40"/>
  <c r="E105" i="40"/>
  <c r="E160" i="40"/>
  <c r="H148" i="40"/>
  <c r="G44" i="40"/>
  <c r="E182" i="40"/>
  <c r="F188" i="40"/>
  <c r="F162" i="40"/>
  <c r="E58" i="40"/>
  <c r="L101" i="40"/>
  <c r="K98" i="40"/>
  <c r="E97" i="40"/>
  <c r="L116" i="40"/>
  <c r="N189" i="40"/>
  <c r="M59" i="40"/>
  <c r="F20" i="40"/>
  <c r="I165" i="40"/>
  <c r="E20" i="40"/>
  <c r="E48" i="40"/>
  <c r="E177" i="40"/>
  <c r="N109" i="40"/>
  <c r="H109" i="40"/>
  <c r="M185" i="40"/>
  <c r="M162" i="40"/>
  <c r="J17" i="40"/>
  <c r="N190" i="40"/>
  <c r="J111" i="40"/>
  <c r="H115" i="40"/>
  <c r="I150" i="40"/>
  <c r="G59" i="40"/>
  <c r="E49" i="40"/>
  <c r="E19" i="40"/>
  <c r="H99" i="40"/>
  <c r="M174" i="40"/>
  <c r="E179" i="40"/>
  <c r="J115" i="40"/>
  <c r="H154" i="40"/>
  <c r="G158" i="40"/>
  <c r="K190" i="40"/>
  <c r="G109" i="40"/>
  <c r="K186" i="40"/>
  <c r="I104" i="40"/>
  <c r="G16" i="40"/>
  <c r="J59" i="40"/>
  <c r="G156" i="40"/>
  <c r="G166" i="40"/>
  <c r="H52" i="40"/>
  <c r="H40" i="40"/>
  <c r="I60" i="40"/>
  <c r="L114" i="40"/>
  <c r="L189" i="40"/>
  <c r="H160" i="40"/>
  <c r="K178" i="40"/>
  <c r="J42" i="40"/>
  <c r="I182" i="40"/>
  <c r="F101" i="40"/>
  <c r="K165" i="40"/>
  <c r="H111" i="40"/>
  <c r="G189" i="40"/>
  <c r="F159" i="40"/>
  <c r="H186" i="40"/>
  <c r="G55" i="40"/>
  <c r="L112" i="40"/>
  <c r="H45" i="40"/>
  <c r="M109" i="40"/>
  <c r="I52" i="40"/>
  <c r="E159" i="40"/>
  <c r="E12" i="40"/>
  <c r="K183" i="40"/>
  <c r="H188" i="40"/>
  <c r="G103" i="40"/>
  <c r="L175" i="40"/>
  <c r="L61" i="40"/>
  <c r="F165" i="40"/>
  <c r="G164" i="40"/>
  <c r="L59" i="40"/>
  <c r="M186" i="40"/>
  <c r="E57" i="40"/>
  <c r="F113" i="40"/>
  <c r="M112" i="40"/>
  <c r="J101" i="40"/>
  <c r="F149" i="40"/>
  <c r="N16" i="40"/>
  <c r="G48" i="40"/>
  <c r="J162" i="40"/>
  <c r="K58" i="40"/>
  <c r="E51" i="40"/>
  <c r="J109" i="40"/>
  <c r="N114" i="40"/>
  <c r="M177" i="40"/>
  <c r="N187" i="40"/>
  <c r="F62" i="40"/>
  <c r="I173" i="40"/>
  <c r="F50" i="40"/>
  <c r="H157" i="40"/>
  <c r="G47" i="40"/>
  <c r="F19" i="40"/>
  <c r="M173" i="40"/>
  <c r="K166" i="40"/>
  <c r="N176" i="40"/>
  <c r="H177" i="40"/>
  <c r="K187" i="40"/>
  <c r="J114" i="40"/>
  <c r="K180" i="40"/>
  <c r="G20" i="40"/>
  <c r="E181" i="40"/>
  <c r="K10" i="40"/>
  <c r="N110" i="40"/>
  <c r="N184" i="40"/>
  <c r="I189" i="40"/>
  <c r="J179" i="40"/>
  <c r="F48" i="40"/>
  <c r="M16" i="40"/>
  <c r="E164" i="40"/>
  <c r="F155" i="40"/>
  <c r="F190" i="40"/>
  <c r="H159" i="40"/>
  <c r="E10" i="40"/>
  <c r="H17" i="40"/>
  <c r="J16" i="40"/>
  <c r="N60" i="40"/>
  <c r="H50" i="40"/>
  <c r="L184" i="40"/>
  <c r="G114" i="40"/>
  <c r="M172" i="40"/>
  <c r="E174" i="40"/>
  <c r="H15" i="40"/>
  <c r="L180" i="40"/>
  <c r="M182" i="40"/>
  <c r="E186" i="40"/>
  <c r="H97" i="40"/>
  <c r="J187" i="40"/>
  <c r="J186" i="40"/>
  <c r="E154" i="40"/>
  <c r="H16" i="40"/>
  <c r="H156" i="40"/>
  <c r="H53" i="40"/>
  <c r="F54" i="40"/>
  <c r="L14" i="40"/>
  <c r="H60" i="40"/>
  <c r="G13" i="40"/>
  <c r="N115" i="40"/>
  <c r="N62" i="40"/>
  <c r="L177" i="40"/>
  <c r="G43" i="40"/>
  <c r="E176" i="40"/>
  <c r="I55" i="40"/>
  <c r="I17" i="40"/>
  <c r="F100" i="40"/>
  <c r="I16" i="40"/>
  <c r="H155" i="40"/>
  <c r="M15" i="40"/>
  <c r="E161" i="40"/>
  <c r="H179" i="40"/>
  <c r="F181" i="40"/>
  <c r="F185" i="40"/>
  <c r="E112" i="40"/>
  <c r="I151" i="40"/>
  <c r="F41" i="40"/>
  <c r="I172" i="40"/>
  <c r="H176" i="40"/>
  <c r="E41" i="40"/>
  <c r="H163" i="40"/>
  <c r="G11" i="40"/>
  <c r="F47" i="40"/>
  <c r="I48" i="40"/>
  <c r="G155" i="40"/>
  <c r="N102" i="40"/>
  <c r="F14" i="40"/>
  <c r="G99" i="40"/>
  <c r="J60" i="40"/>
  <c r="G154" i="40"/>
  <c r="N58" i="40"/>
  <c r="F177" i="40"/>
  <c r="H102" i="40"/>
  <c r="F111" i="40"/>
  <c r="F51" i="40"/>
  <c r="I153" i="40"/>
  <c r="G53" i="40"/>
  <c r="L62" i="40"/>
  <c r="G10" i="40"/>
  <c r="L163" i="40"/>
  <c r="I18" i="40"/>
  <c r="G113" i="40"/>
  <c r="K61" i="40"/>
  <c r="H14" i="40"/>
  <c r="M42" i="40"/>
  <c r="F171" i="40"/>
  <c r="I161" i="40"/>
  <c r="G97" i="40"/>
  <c r="I157" i="40"/>
  <c r="F184" i="40"/>
  <c r="E46" i="40"/>
  <c r="M111" i="40"/>
  <c r="E13" i="40"/>
  <c r="M166" i="40"/>
  <c r="I184" i="40"/>
  <c r="H112" i="40"/>
  <c r="J18" i="40"/>
  <c r="H47" i="40"/>
  <c r="L181" i="40"/>
  <c r="H184" i="40"/>
  <c r="I166" i="40"/>
  <c r="I116" i="40"/>
  <c r="F179" i="40"/>
  <c r="N40" i="40"/>
  <c r="K173" i="40"/>
  <c r="G100" i="40"/>
  <c r="I171" i="40"/>
  <c r="M180" i="40"/>
  <c r="J189" i="40"/>
  <c r="G112" i="40"/>
  <c r="I190" i="40"/>
  <c r="H158" i="40"/>
  <c r="G104" i="40"/>
  <c r="F11" i="40"/>
  <c r="M98" i="40"/>
  <c r="E45" i="40"/>
  <c r="I177" i="40"/>
  <c r="I45" i="40"/>
  <c r="I10" i="40"/>
  <c r="K60" i="40"/>
  <c r="F110" i="40"/>
  <c r="E40" i="40"/>
  <c r="F60" i="40"/>
  <c r="I58" i="40"/>
  <c r="H21" i="40"/>
  <c r="H57" i="40"/>
  <c r="M163" i="40"/>
  <c r="H166" i="40"/>
  <c r="F52" i="40"/>
  <c r="F156" i="40"/>
  <c r="E11" i="40"/>
  <c r="M189" i="40"/>
  <c r="N15" i="40"/>
  <c r="I112" i="40"/>
  <c r="G157" i="40"/>
  <c r="E158" i="40"/>
  <c r="G159" i="40"/>
  <c r="F61" i="40"/>
  <c r="G186" i="40"/>
  <c r="E111" i="40"/>
  <c r="J174" i="40"/>
  <c r="G151" i="40"/>
  <c r="L18" i="40"/>
  <c r="I156" i="40"/>
  <c r="H11" i="40"/>
  <c r="K112" i="40"/>
  <c r="K96" i="40"/>
  <c r="N100" i="40"/>
  <c r="K163" i="40"/>
  <c r="J14" i="40"/>
  <c r="G96" i="40"/>
  <c r="J164" i="40"/>
  <c r="E60" i="40"/>
  <c r="L109" i="40"/>
  <c r="F166" i="40"/>
  <c r="K59" i="40"/>
  <c r="G185" i="40"/>
  <c r="I110" i="40"/>
  <c r="E56" i="40"/>
  <c r="L16" i="40"/>
  <c r="I176" i="40"/>
  <c r="H187" i="40"/>
  <c r="N17" i="40"/>
  <c r="E18" i="40"/>
  <c r="F42" i="40"/>
  <c r="E17" i="40"/>
  <c r="I159" i="40"/>
  <c r="M113" i="40"/>
  <c r="M181" i="40"/>
  <c r="L104" i="40"/>
  <c r="M164" i="40"/>
  <c r="L182" i="40"/>
  <c r="K116" i="40"/>
  <c r="N61" i="40"/>
  <c r="J104" i="40"/>
  <c r="I56" i="40"/>
  <c r="J110" i="40"/>
  <c r="H178" i="40"/>
  <c r="I59" i="40"/>
  <c r="M17" i="40"/>
  <c r="H183" i="40"/>
  <c r="N98" i="40"/>
  <c r="N113" i="40"/>
  <c r="H62" i="40"/>
  <c r="J171" i="40"/>
  <c r="F104" i="40"/>
  <c r="E183" i="40"/>
  <c r="I114" i="40"/>
  <c r="K179" i="40"/>
  <c r="E148" i="40"/>
  <c r="F96" i="40"/>
  <c r="E102" i="40"/>
  <c r="K188" i="40"/>
  <c r="J58" i="40"/>
  <c r="H175" i="40"/>
  <c r="G18" i="40"/>
  <c r="J180" i="40"/>
  <c r="K102" i="40"/>
  <c r="E54" i="40"/>
  <c r="I44" i="40"/>
  <c r="N10" i="40"/>
  <c r="F43" i="40"/>
  <c r="F40" i="40"/>
  <c r="I163" i="40"/>
  <c r="N101" i="40"/>
  <c r="I152" i="40"/>
  <c r="J98" i="40"/>
  <c r="E61" i="40"/>
  <c r="L185" i="40"/>
  <c r="J182" i="40"/>
  <c r="H190" i="40"/>
  <c r="H182" i="40"/>
  <c r="M175" i="40"/>
  <c r="L12" i="40"/>
  <c r="K175" i="40"/>
  <c r="H152" i="40"/>
  <c r="G12" i="40"/>
  <c r="F173" i="40"/>
  <c r="F57" i="40"/>
  <c r="F10" i="40"/>
  <c r="I15" i="40"/>
  <c r="L40" i="40"/>
  <c r="F182" i="40"/>
  <c r="N14" i="40"/>
  <c r="G41" i="40"/>
  <c r="J190" i="40"/>
  <c r="K115" i="40"/>
  <c r="I160" i="40"/>
  <c r="I96" i="40"/>
  <c r="G52" i="40"/>
  <c r="F189" i="40"/>
  <c r="K42" i="40"/>
  <c r="K12" i="40"/>
  <c r="G161" i="40"/>
  <c r="I180" i="40"/>
  <c r="F13" i="40"/>
  <c r="L183" i="40"/>
  <c r="F12" i="40"/>
  <c r="E156" i="40"/>
  <c r="L178" i="40"/>
  <c r="L10" i="40"/>
  <c r="I179" i="40"/>
  <c r="E53" i="40"/>
  <c r="E165" i="40"/>
  <c r="N180" i="40"/>
  <c r="F148" i="40"/>
  <c r="E59" i="40"/>
  <c r="N182" i="40"/>
  <c r="G101" i="40"/>
  <c r="E96" i="40"/>
  <c r="J176" i="40"/>
  <c r="J113" i="40"/>
  <c r="G17" i="40"/>
  <c r="M114" i="40"/>
  <c r="F15" i="40"/>
  <c r="N183" i="40"/>
  <c r="H56" i="40"/>
  <c r="F158" i="40"/>
  <c r="E171" i="40"/>
  <c r="H171" i="40"/>
  <c r="L111" i="40"/>
  <c r="G147" i="40"/>
  <c r="H46" i="40"/>
  <c r="H114" i="40"/>
  <c r="J183" i="40"/>
  <c r="I148" i="40"/>
  <c r="F102" i="40"/>
  <c r="L172" i="40"/>
  <c r="L102" i="40"/>
  <c r="J175" i="40"/>
  <c r="E52" i="40"/>
  <c r="N178" i="40"/>
  <c r="I11" i="40"/>
  <c r="G163" i="40"/>
  <c r="E113" i="40"/>
  <c r="H100" i="40"/>
  <c r="L173" i="40"/>
  <c r="E99" i="40"/>
  <c r="G173" i="40"/>
  <c r="F17" i="40"/>
  <c r="H172" i="40"/>
  <c r="N59" i="40"/>
  <c r="K176" i="40"/>
  <c r="I54" i="40"/>
  <c r="E114" i="40"/>
  <c r="K172" i="40"/>
  <c r="N173" i="40"/>
  <c r="G19" i="40"/>
  <c r="G176" i="40"/>
  <c r="H20" i="40"/>
  <c r="K18" i="40"/>
  <c r="L17" i="40"/>
  <c r="M62" i="40"/>
  <c r="I47" i="40"/>
  <c r="N186" i="40"/>
  <c r="I149" i="40"/>
  <c r="E42" i="40"/>
  <c r="M103" i="40"/>
  <c r="H59" i="40"/>
  <c r="K171" i="40"/>
  <c r="L190" i="40"/>
  <c r="F16" i="40"/>
  <c r="E184" i="40"/>
  <c r="E109" i="40"/>
  <c r="E43" i="40"/>
  <c r="G102" i="40"/>
  <c r="N164" i="40"/>
  <c r="G153" i="40"/>
  <c r="K40" i="40"/>
  <c r="M14" i="40"/>
  <c r="F109" i="40"/>
  <c r="F174" i="40"/>
  <c r="N163" i="40"/>
  <c r="L58" i="40"/>
  <c r="G187" i="40"/>
  <c r="M100" i="40"/>
  <c r="I187" i="40"/>
  <c r="I185" i="40"/>
  <c r="M176" i="40"/>
  <c r="M61" i="40"/>
  <c r="K104" i="40"/>
  <c r="I111" i="40"/>
  <c r="F49" i="40"/>
  <c r="L187" i="40"/>
  <c r="N104" i="40"/>
  <c r="I13" i="40"/>
  <c r="F147" i="40"/>
  <c r="G116" i="40"/>
  <c r="M171" i="40"/>
  <c r="I53" i="40"/>
  <c r="E14" i="40"/>
  <c r="I162" i="40"/>
  <c r="G183" i="40"/>
  <c r="M10" i="40"/>
  <c r="L103" i="40"/>
  <c r="G172" i="40"/>
  <c r="G14" i="40"/>
  <c r="M179" i="40"/>
  <c r="H180" i="40"/>
  <c r="I40" i="40"/>
  <c r="F58" i="40"/>
  <c r="I46" i="40"/>
  <c r="F187" i="40"/>
  <c r="K103" i="40"/>
  <c r="G58" i="40"/>
  <c r="E162" i="40"/>
  <c r="F103" i="40"/>
  <c r="E115" i="40"/>
  <c r="G40" i="40"/>
  <c r="L15" i="40"/>
  <c r="E98" i="40"/>
  <c r="F161" i="40"/>
  <c r="J102" i="40"/>
  <c r="M110" i="40"/>
  <c r="E157" i="40"/>
  <c r="H110" i="40"/>
  <c r="G175" i="40"/>
  <c r="I102" i="40"/>
  <c r="I41" i="40"/>
  <c r="H161" i="40"/>
  <c r="F164" i="40"/>
  <c r="E180" i="40"/>
  <c r="G177" i="40"/>
  <c r="G162" i="40"/>
  <c r="K100" i="40"/>
  <c r="I20" i="40"/>
  <c r="F183" i="40"/>
  <c r="M12" i="40"/>
  <c r="L96" i="40"/>
  <c r="J188" i="40"/>
  <c r="I57" i="40"/>
  <c r="K109" i="40"/>
  <c r="K17" i="40"/>
  <c r="J185" i="40"/>
  <c r="M188" i="40"/>
  <c r="J40" i="40"/>
  <c r="I175" i="40"/>
  <c r="E15" i="40"/>
  <c r="E190" i="40"/>
  <c r="L176" i="40"/>
  <c r="H12" i="40"/>
  <c r="J15" i="40"/>
  <c r="G15" i="40"/>
  <c r="H174" i="40"/>
  <c r="J165" i="40"/>
  <c r="N18" i="40"/>
  <c r="G178" i="40"/>
  <c r="E55" i="40"/>
  <c r="H101" i="40"/>
  <c r="N177" i="40"/>
  <c r="F112" i="40"/>
  <c r="I158" i="40"/>
  <c r="I100" i="40"/>
  <c r="M18" i="40"/>
  <c r="G182" i="40"/>
  <c r="E44" i="40"/>
  <c r="G57" i="40"/>
  <c r="G188" i="40"/>
  <c r="H165" i="40"/>
  <c r="I109" i="40"/>
  <c r="G62" i="40"/>
  <c r="M187" i="40"/>
  <c r="K164" i="40"/>
  <c r="J96" i="40"/>
  <c r="F153" i="40"/>
  <c r="I43" i="40"/>
  <c r="K181" i="40"/>
  <c r="L188" i="40"/>
  <c r="N166" i="40"/>
  <c r="E152" i="40"/>
  <c r="H116" i="40"/>
  <c r="F150" i="40"/>
  <c r="J173" i="40"/>
  <c r="N171" i="40"/>
  <c r="G148" i="40"/>
  <c r="J10" i="40"/>
  <c r="G56" i="40"/>
  <c r="I51" i="40"/>
  <c r="K111" i="40"/>
  <c r="H19" i="40"/>
  <c r="H58" i="40"/>
  <c r="M116" i="40"/>
  <c r="K15" i="40"/>
  <c r="E153" i="40"/>
  <c r="G105" i="40"/>
  <c r="L162" i="40"/>
  <c r="G61" i="40"/>
  <c r="M102" i="40"/>
  <c r="N96" i="40"/>
  <c r="K113" i="40"/>
  <c r="N175" i="40"/>
  <c r="F172" i="40"/>
  <c r="K114" i="40"/>
  <c r="F59" i="40"/>
  <c r="N162" i="40"/>
  <c r="I147" i="40"/>
  <c r="G181" i="40"/>
  <c r="M115" i="40"/>
  <c r="J172" i="40"/>
  <c r="I188" i="40"/>
  <c r="H153" i="40"/>
  <c r="F45" i="40"/>
  <c r="J62" i="40"/>
  <c r="G45" i="40"/>
  <c r="G110" i="40"/>
  <c r="J163" i="40"/>
  <c r="G21" i="40"/>
  <c r="G160" i="40"/>
  <c r="F157" i="40"/>
  <c r="L98" i="40"/>
  <c r="F151" i="40"/>
  <c r="I155" i="40"/>
  <c r="I113" i="40"/>
  <c r="E21" i="40"/>
  <c r="K189" i="40"/>
  <c r="K162" i="40"/>
  <c r="G98" i="40"/>
  <c r="N111" i="40"/>
  <c r="H173" i="40"/>
  <c r="G60" i="40"/>
  <c r="G179" i="40"/>
  <c r="I103" i="40"/>
  <c r="H18" i="40"/>
  <c r="I42" i="40"/>
  <c r="H43" i="40"/>
  <c r="M178" i="40"/>
  <c r="H48" i="40"/>
  <c r="E104" i="40"/>
  <c r="H61" i="40"/>
  <c r="K174" i="40"/>
  <c r="I186" i="40"/>
  <c r="G115" i="40"/>
  <c r="E187" i="40"/>
  <c r="N112" i="40"/>
  <c r="K182" i="40"/>
  <c r="H151" i="40"/>
  <c r="E103" i="40"/>
  <c r="K177" i="40"/>
  <c r="H189" i="40"/>
  <c r="F44" i="40"/>
  <c r="F160" i="40"/>
  <c r="I99" i="40"/>
  <c r="G149" i="40"/>
  <c r="J12" i="40"/>
  <c r="I97" i="40"/>
  <c r="G49" i="40"/>
  <c r="J116" i="40"/>
  <c r="I115" i="40"/>
  <c r="E173" i="40"/>
  <c r="H185" i="40"/>
  <c r="E101" i="40"/>
  <c r="F116" i="40"/>
  <c r="N42" i="40"/>
  <c r="K62" i="40"/>
  <c r="E16" i="40"/>
  <c r="L166" i="40"/>
  <c r="E149" i="40"/>
  <c r="E178" i="40"/>
  <c r="J177" i="40"/>
  <c r="L110" i="40"/>
  <c r="H41" i="40"/>
  <c r="I50" i="40"/>
  <c r="I61" i="40"/>
  <c r="H96" i="40"/>
  <c r="E188" i="40"/>
  <c r="J61" i="40"/>
  <c r="M165" i="40"/>
  <c r="E47" i="40"/>
  <c r="H13" i="40"/>
  <c r="L174" i="40"/>
  <c r="F21" i="40"/>
  <c r="I101" i="40"/>
  <c r="H147" i="40"/>
  <c r="J178" i="40"/>
  <c r="M104" i="40"/>
  <c r="J181" i="40"/>
  <c r="L164" i="40"/>
  <c r="F152" i="40"/>
  <c r="G171" i="40"/>
  <c r="L60" i="40"/>
  <c r="G46" i="40"/>
  <c r="M183" i="40"/>
  <c r="F186" i="40"/>
  <c r="H105" i="40"/>
  <c r="E147" i="40"/>
  <c r="N181" i="40"/>
  <c r="I183" i="40"/>
  <c r="N185" i="40"/>
  <c r="M96" i="40"/>
  <c r="I164" i="40"/>
  <c r="F176" i="40"/>
  <c r="M40" i="40"/>
  <c r="F114" i="40"/>
  <c r="E163" i="40"/>
  <c r="H51" i="40"/>
  <c r="L113" i="40"/>
  <c r="I62" i="40"/>
  <c r="L100" i="40"/>
  <c r="G180" i="40"/>
  <c r="I98" i="40"/>
  <c r="G50" i="40"/>
  <c r="J103" i="40"/>
  <c r="I12" i="40"/>
  <c r="H162" i="40"/>
  <c r="E150" i="40"/>
  <c r="N12" i="40"/>
  <c r="G174" i="40"/>
  <c r="J112" i="40"/>
  <c r="H150" i="40"/>
  <c r="F98" i="40"/>
  <c r="G190" i="40"/>
  <c r="F99" i="40"/>
  <c r="F180" i="40"/>
  <c r="H149" i="40"/>
  <c r="H49" i="40"/>
  <c r="H42" i="40"/>
  <c r="G111" i="40"/>
  <c r="J166" i="40"/>
  <c r="I14" i="40"/>
  <c r="O101" i="40" l="1"/>
  <c r="E167" i="40"/>
  <c r="P167" i="40" s="1"/>
  <c r="E145" i="40"/>
  <c r="F213" i="40"/>
  <c r="F237" i="40" s="1"/>
  <c r="H208" i="40"/>
  <c r="H232" i="40" s="1"/>
  <c r="H215" i="40"/>
  <c r="H239" i="40" s="1"/>
  <c r="K214" i="40"/>
  <c r="K238" i="40" s="1"/>
  <c r="H201" i="40"/>
  <c r="H225" i="40" s="1"/>
  <c r="G197" i="40"/>
  <c r="G221" i="40" s="1"/>
  <c r="N123" i="40"/>
  <c r="N134" i="40" s="1"/>
  <c r="F125" i="40"/>
  <c r="F136" i="40" s="1"/>
  <c r="N146" i="40"/>
  <c r="F144" i="40"/>
  <c r="O59" i="40"/>
  <c r="O179" i="40"/>
  <c r="E204" i="40"/>
  <c r="E228" i="40" s="1"/>
  <c r="F199" i="40"/>
  <c r="F223" i="40" s="1"/>
  <c r="I202" i="40"/>
  <c r="I226" i="40" s="1"/>
  <c r="G202" i="40"/>
  <c r="G226" i="40" s="1"/>
  <c r="F214" i="40"/>
  <c r="F238" i="40" s="1"/>
  <c r="E146" i="40"/>
  <c r="P100" i="40"/>
  <c r="P180" i="40"/>
  <c r="P111" i="40"/>
  <c r="P152" i="40"/>
  <c r="P175" i="40"/>
  <c r="P99" i="40"/>
  <c r="P160" i="40"/>
  <c r="P190" i="40"/>
  <c r="P149" i="40"/>
  <c r="P150" i="40"/>
  <c r="P181" i="40"/>
  <c r="P183" i="40"/>
  <c r="P116" i="40"/>
  <c r="P110" i="40"/>
  <c r="P114" i="40"/>
  <c r="P154" i="40"/>
  <c r="P113" i="40"/>
  <c r="P101" i="40"/>
  <c r="P112" i="40"/>
  <c r="P105" i="40"/>
  <c r="P151" i="40"/>
  <c r="P177" i="40"/>
  <c r="P187" i="40"/>
  <c r="P156" i="40"/>
  <c r="P102" i="40"/>
  <c r="P159" i="40"/>
  <c r="P165" i="40"/>
  <c r="P172" i="40"/>
  <c r="P163" i="40"/>
  <c r="P173" i="40"/>
  <c r="P158" i="40"/>
  <c r="P188" i="40"/>
  <c r="P164" i="40"/>
  <c r="P147" i="40"/>
  <c r="P184" i="40"/>
  <c r="P153" i="40"/>
  <c r="P182" i="40"/>
  <c r="P189" i="40"/>
  <c r="P176" i="40"/>
  <c r="P161" i="40"/>
  <c r="P104" i="40"/>
  <c r="P185" i="40"/>
  <c r="P179" i="40"/>
  <c r="E170" i="40"/>
  <c r="P174" i="40"/>
  <c r="P162" i="40"/>
  <c r="P148" i="40"/>
  <c r="P155" i="40"/>
  <c r="P103" i="40"/>
  <c r="P171" i="40"/>
  <c r="P115" i="40"/>
  <c r="E120" i="40"/>
  <c r="E131" i="40" s="1"/>
  <c r="P166" i="40"/>
  <c r="P178" i="40"/>
  <c r="P186" i="40"/>
  <c r="P157" i="40"/>
  <c r="G213" i="40"/>
  <c r="G237" i="40" s="1"/>
  <c r="I213" i="40"/>
  <c r="I237" i="40" s="1"/>
  <c r="H126" i="40"/>
  <c r="H137" i="40" s="1"/>
  <c r="G208" i="40"/>
  <c r="G232" i="40" s="1"/>
  <c r="I199" i="40"/>
  <c r="I223" i="40" s="1"/>
  <c r="E127" i="40"/>
  <c r="E138" i="40" s="1"/>
  <c r="O115" i="40"/>
  <c r="M211" i="40"/>
  <c r="M235" i="40" s="1"/>
  <c r="I145" i="40"/>
  <c r="F209" i="40"/>
  <c r="F233" i="40" s="1"/>
  <c r="O17" i="40"/>
  <c r="F204" i="40"/>
  <c r="F228" i="40" s="1"/>
  <c r="H167" i="40"/>
  <c r="L215" i="40"/>
  <c r="L239" i="40" s="1"/>
  <c r="E202" i="40"/>
  <c r="P202" i="40" s="1"/>
  <c r="O177" i="40"/>
  <c r="I170" i="40"/>
  <c r="I120" i="40"/>
  <c r="I131" i="40" s="1"/>
  <c r="O186" i="40"/>
  <c r="E211" i="40"/>
  <c r="E235" i="40" s="1"/>
  <c r="O163" i="40"/>
  <c r="F191" i="40"/>
  <c r="F196" i="40"/>
  <c r="F220" i="40" s="1"/>
  <c r="F201" i="40"/>
  <c r="F225" i="40" s="1"/>
  <c r="E124" i="40"/>
  <c r="E135" i="40" s="1"/>
  <c r="O112" i="40"/>
  <c r="F212" i="40"/>
  <c r="F236" i="40" s="1"/>
  <c r="K126" i="40"/>
  <c r="K137" i="40" s="1"/>
  <c r="L212" i="40"/>
  <c r="L236" i="40" s="1"/>
  <c r="F124" i="40"/>
  <c r="F135" i="40" s="1"/>
  <c r="M127" i="40"/>
  <c r="M138" i="40" s="1"/>
  <c r="M144" i="40"/>
  <c r="G128" i="40"/>
  <c r="G139" i="40" s="1"/>
  <c r="G126" i="40"/>
  <c r="G137" i="40" s="1"/>
  <c r="F206" i="40"/>
  <c r="F230" i="40" s="1"/>
  <c r="E206" i="40"/>
  <c r="E230" i="40" s="1"/>
  <c r="O181" i="40"/>
  <c r="H199" i="40"/>
  <c r="H223" i="40" s="1"/>
  <c r="F211" i="40"/>
  <c r="F235" i="40" s="1"/>
  <c r="O166" i="40"/>
  <c r="G211" i="40"/>
  <c r="G235" i="40" s="1"/>
  <c r="K215" i="40"/>
  <c r="K239" i="40" s="1"/>
  <c r="O15" i="40"/>
  <c r="E144" i="40"/>
  <c r="G120" i="40"/>
  <c r="G131" i="40" s="1"/>
  <c r="G170" i="40"/>
  <c r="G106" i="40"/>
  <c r="G125" i="40"/>
  <c r="G136" i="40" s="1"/>
  <c r="O114" i="40"/>
  <c r="E126" i="40"/>
  <c r="E137" i="40" s="1"/>
  <c r="G124" i="40"/>
  <c r="G135" i="40" s="1"/>
  <c r="E203" i="40"/>
  <c r="E227" i="40" s="1"/>
  <c r="O178" i="40"/>
  <c r="I204" i="40"/>
  <c r="I228" i="40" s="1"/>
  <c r="H205" i="40"/>
  <c r="H229" i="40" s="1"/>
  <c r="M117" i="40"/>
  <c r="O185" i="40"/>
  <c r="E210" i="40"/>
  <c r="E234" i="40" s="1"/>
  <c r="J214" i="40"/>
  <c r="J238" i="40" s="1"/>
  <c r="H170" i="40"/>
  <c r="H120" i="40"/>
  <c r="H131" i="40" s="1"/>
  <c r="O100" i="40"/>
  <c r="N214" i="40"/>
  <c r="N238" i="40" s="1"/>
  <c r="E209" i="40"/>
  <c r="P209" i="40" s="1"/>
  <c r="O184" i="40"/>
  <c r="I209" i="40"/>
  <c r="I233" i="40" s="1"/>
  <c r="G209" i="40"/>
  <c r="G233" i="40" s="1"/>
  <c r="K127" i="40"/>
  <c r="K138" i="40" s="1"/>
  <c r="K212" i="40"/>
  <c r="K236" i="40" s="1"/>
  <c r="O164" i="40"/>
  <c r="I126" i="40"/>
  <c r="I137" i="40" s="1"/>
  <c r="L214" i="40"/>
  <c r="L238" i="40" s="1"/>
  <c r="I215" i="40"/>
  <c r="I239" i="40" s="1"/>
  <c r="H214" i="40"/>
  <c r="H238" i="40" s="1"/>
  <c r="G207" i="40"/>
  <c r="G231" i="40" s="1"/>
  <c r="E198" i="40"/>
  <c r="E222" i="40" s="1"/>
  <c r="O173" i="40"/>
  <c r="O62" i="40"/>
  <c r="H203" i="40"/>
  <c r="H227" i="40" s="1"/>
  <c r="G144" i="40"/>
  <c r="G122" i="40"/>
  <c r="G133" i="40" s="1"/>
  <c r="G117" i="40"/>
  <c r="O58" i="40"/>
  <c r="F207" i="40"/>
  <c r="F231" i="40" s="1"/>
  <c r="L191" i="40"/>
  <c r="J213" i="40"/>
  <c r="J237" i="40" s="1"/>
  <c r="G167" i="40"/>
  <c r="H123" i="40"/>
  <c r="H134" i="40" s="1"/>
  <c r="M191" i="40"/>
  <c r="H210" i="40"/>
  <c r="H234" i="40" s="1"/>
  <c r="H125" i="40"/>
  <c r="H136" i="40" s="1"/>
  <c r="N117" i="40"/>
  <c r="F197" i="40"/>
  <c r="F221" i="40" s="1"/>
  <c r="M146" i="40"/>
  <c r="O162" i="40"/>
  <c r="L213" i="40"/>
  <c r="L237" i="40" s="1"/>
  <c r="F117" i="40"/>
  <c r="F122" i="40"/>
  <c r="F133" i="40" s="1"/>
  <c r="G127" i="40"/>
  <c r="G138" i="40" s="1"/>
  <c r="N125" i="40"/>
  <c r="N136" i="40" s="1"/>
  <c r="E214" i="40"/>
  <c r="E238" i="40" s="1"/>
  <c r="O189" i="40"/>
  <c r="G200" i="40"/>
  <c r="G224" i="40" s="1"/>
  <c r="G206" i="40"/>
  <c r="G230" i="40" s="1"/>
  <c r="G196" i="40"/>
  <c r="G220" i="40" s="1"/>
  <c r="G191" i="40"/>
  <c r="G210" i="40"/>
  <c r="G234" i="40" s="1"/>
  <c r="O14" i="40"/>
  <c r="N127" i="40"/>
  <c r="N138" i="40" s="1"/>
  <c r="K120" i="40"/>
  <c r="K131" i="40" s="1"/>
  <c r="K170" i="40"/>
  <c r="O183" i="40"/>
  <c r="E208" i="40"/>
  <c r="E232" i="40" s="1"/>
  <c r="I127" i="40"/>
  <c r="I138" i="40" s="1"/>
  <c r="O165" i="40"/>
  <c r="H209" i="40"/>
  <c r="H233" i="40" s="1"/>
  <c r="G205" i="40"/>
  <c r="G229" i="40" s="1"/>
  <c r="G204" i="40"/>
  <c r="G228" i="40" s="1"/>
  <c r="F208" i="40"/>
  <c r="F232" i="40" s="1"/>
  <c r="O16" i="40"/>
  <c r="F126" i="40"/>
  <c r="F137" i="40" s="1"/>
  <c r="H145" i="40"/>
  <c r="F215" i="40"/>
  <c r="F239" i="40" s="1"/>
  <c r="I211" i="40"/>
  <c r="I235" i="40" s="1"/>
  <c r="J125" i="40"/>
  <c r="J136" i="40" s="1"/>
  <c r="F106" i="40"/>
  <c r="E215" i="40"/>
  <c r="E239" i="40" s="1"/>
  <c r="O190" i="40"/>
  <c r="F203" i="40"/>
  <c r="F227" i="40" s="1"/>
  <c r="E197" i="40"/>
  <c r="E221" i="40" s="1"/>
  <c r="O172" i="40"/>
  <c r="G215" i="40"/>
  <c r="G239" i="40" s="1"/>
  <c r="H200" i="40"/>
  <c r="H224" i="40" s="1"/>
  <c r="J146" i="40"/>
  <c r="O18" i="40"/>
  <c r="K117" i="40"/>
  <c r="E213" i="40"/>
  <c r="E237" i="40" s="1"/>
  <c r="O188" i="40"/>
  <c r="H213" i="40"/>
  <c r="H237" i="40" s="1"/>
  <c r="F202" i="40"/>
  <c r="F226" i="40" s="1"/>
  <c r="L170" i="40"/>
  <c r="L120" i="40"/>
  <c r="L131" i="40" s="1"/>
  <c r="I191" i="40"/>
  <c r="F146" i="40"/>
  <c r="H117" i="40"/>
  <c r="H122" i="40"/>
  <c r="H133" i="40" s="1"/>
  <c r="O103" i="40"/>
  <c r="H106" i="40"/>
  <c r="N212" i="40"/>
  <c r="N236" i="40" s="1"/>
  <c r="O60" i="40"/>
  <c r="G145" i="40"/>
  <c r="E191" i="40"/>
  <c r="P191" i="40" s="1"/>
  <c r="O171" i="40"/>
  <c r="E196" i="40"/>
  <c r="E220" i="40" s="1"/>
  <c r="I201" i="40"/>
  <c r="I225" i="40" s="1"/>
  <c r="G63" i="40"/>
  <c r="M126" i="40"/>
  <c r="M137" i="40" s="1"/>
  <c r="L211" i="40"/>
  <c r="L235" i="40" s="1"/>
  <c r="J211" i="40"/>
  <c r="J235" i="40" s="1"/>
  <c r="N126" i="40"/>
  <c r="N137" i="40" s="1"/>
  <c r="J144" i="40"/>
  <c r="I144" i="40"/>
  <c r="F198" i="40"/>
  <c r="F222" i="40" s="1"/>
  <c r="K144" i="40"/>
  <c r="N215" i="40"/>
  <c r="N239" i="40" s="1"/>
  <c r="L144" i="40"/>
  <c r="M123" i="40"/>
  <c r="M134" i="40" s="1"/>
  <c r="O176" i="40"/>
  <c r="E201" i="40"/>
  <c r="E225" i="40" s="1"/>
  <c r="I117" i="40"/>
  <c r="G198" i="40"/>
  <c r="G222" i="40" s="1"/>
  <c r="F167" i="40"/>
  <c r="H124" i="40"/>
  <c r="H135" i="40" s="1"/>
  <c r="E199" i="40"/>
  <c r="P199" i="40" s="1"/>
  <c r="O174" i="40"/>
  <c r="O102" i="40"/>
  <c r="K191" i="40"/>
  <c r="M212" i="40"/>
  <c r="M236" i="40" s="1"/>
  <c r="M213" i="40"/>
  <c r="M237" i="40" s="1"/>
  <c r="F63" i="40"/>
  <c r="M124" i="40"/>
  <c r="M135" i="40" s="1"/>
  <c r="I197" i="40"/>
  <c r="I221" i="40" s="1"/>
  <c r="G214" i="40"/>
  <c r="G238" i="40" s="1"/>
  <c r="I123" i="40"/>
  <c r="I134" i="40" s="1"/>
  <c r="L117" i="40"/>
  <c r="O175" i="40"/>
  <c r="E200" i="40"/>
  <c r="E224" i="40" s="1"/>
  <c r="G199" i="40"/>
  <c r="G223" i="40" s="1"/>
  <c r="M214" i="40"/>
  <c r="M238" i="40" s="1"/>
  <c r="H207" i="40"/>
  <c r="H231" i="40" s="1"/>
  <c r="H144" i="40"/>
  <c r="E212" i="40"/>
  <c r="P212" i="40" s="1"/>
  <c r="O187" i="40"/>
  <c r="M120" i="40"/>
  <c r="M131" i="40" s="1"/>
  <c r="M170" i="40"/>
  <c r="G146" i="40"/>
  <c r="K123" i="40"/>
  <c r="K134" i="40" s="1"/>
  <c r="G123" i="40"/>
  <c r="G134" i="40" s="1"/>
  <c r="F123" i="40"/>
  <c r="F134" i="40" s="1"/>
  <c r="L127" i="40"/>
  <c r="L138" i="40" s="1"/>
  <c r="I146" i="40"/>
  <c r="L146" i="40"/>
  <c r="H197" i="40"/>
  <c r="H221" i="40" s="1"/>
  <c r="H196" i="40"/>
  <c r="H220" i="40" s="1"/>
  <c r="H191" i="40"/>
  <c r="I212" i="40"/>
  <c r="I236" i="40" s="1"/>
  <c r="I214" i="40"/>
  <c r="I238" i="40" s="1"/>
  <c r="E207" i="40"/>
  <c r="E231" i="40" s="1"/>
  <c r="O182" i="40"/>
  <c r="M215" i="40"/>
  <c r="M239" i="40" s="1"/>
  <c r="K125" i="40"/>
  <c r="K136" i="40" s="1"/>
  <c r="N211" i="40"/>
  <c r="N235" i="40" s="1"/>
  <c r="G201" i="40"/>
  <c r="G225" i="40" s="1"/>
  <c r="N124" i="40"/>
  <c r="N135" i="40" s="1"/>
  <c r="O113" i="40"/>
  <c r="E125" i="40"/>
  <c r="P125" i="40" s="1"/>
  <c r="J126" i="40"/>
  <c r="J137" i="40" s="1"/>
  <c r="K213" i="40"/>
  <c r="K237" i="40" s="1"/>
  <c r="I124" i="40"/>
  <c r="I135" i="40" s="1"/>
  <c r="O116" i="40"/>
  <c r="E128" i="40"/>
  <c r="E139" i="40" s="1"/>
  <c r="E106" i="40"/>
  <c r="P106" i="40" s="1"/>
  <c r="F145" i="40"/>
  <c r="N144" i="40"/>
  <c r="L125" i="40"/>
  <c r="L136" i="40" s="1"/>
  <c r="K124" i="40"/>
  <c r="K135" i="40" s="1"/>
  <c r="L126" i="40"/>
  <c r="L137" i="40" s="1"/>
  <c r="F128" i="40"/>
  <c r="F139" i="40" s="1"/>
  <c r="H127" i="40"/>
  <c r="H138" i="40" s="1"/>
  <c r="F127" i="40"/>
  <c r="F138" i="40" s="1"/>
  <c r="H204" i="40"/>
  <c r="H228" i="40" s="1"/>
  <c r="H198" i="40"/>
  <c r="H222" i="40" s="1"/>
  <c r="M125" i="40"/>
  <c r="M136" i="40" s="1"/>
  <c r="J127" i="40"/>
  <c r="J138" i="40" s="1"/>
  <c r="H206" i="40"/>
  <c r="H230" i="40" s="1"/>
  <c r="O61" i="40"/>
  <c r="H63" i="40"/>
  <c r="F200" i="40"/>
  <c r="F224" i="40" s="1"/>
  <c r="J123" i="40"/>
  <c r="J134" i="40" s="1"/>
  <c r="G212" i="40"/>
  <c r="G236" i="40" s="1"/>
  <c r="H128" i="40"/>
  <c r="H139" i="40" s="1"/>
  <c r="E122" i="40"/>
  <c r="P122" i="40" s="1"/>
  <c r="E117" i="40"/>
  <c r="P117" i="40" s="1"/>
  <c r="O110" i="40"/>
  <c r="E63" i="40"/>
  <c r="J124" i="40"/>
  <c r="J135" i="40" s="1"/>
  <c r="H212" i="40"/>
  <c r="H236" i="40" s="1"/>
  <c r="L124" i="40"/>
  <c r="L135" i="40" s="1"/>
  <c r="J215" i="40"/>
  <c r="J239" i="40" s="1"/>
  <c r="J191" i="40"/>
  <c r="I125" i="40"/>
  <c r="I136" i="40" s="1"/>
  <c r="K211" i="40"/>
  <c r="K235" i="40" s="1"/>
  <c r="H146" i="40"/>
  <c r="K146" i="40"/>
  <c r="N213" i="40"/>
  <c r="N237" i="40" s="1"/>
  <c r="J120" i="40"/>
  <c r="J131" i="40" s="1"/>
  <c r="J170" i="40"/>
  <c r="O180" i="40"/>
  <c r="E205" i="40"/>
  <c r="E229" i="40" s="1"/>
  <c r="O111" i="40"/>
  <c r="E123" i="40"/>
  <c r="E134" i="40" s="1"/>
  <c r="L123" i="40"/>
  <c r="L134" i="40" s="1"/>
  <c r="H202" i="40"/>
  <c r="H226" i="40" s="1"/>
  <c r="H211" i="40"/>
  <c r="H235" i="40" s="1"/>
  <c r="N191" i="40"/>
  <c r="O104" i="40"/>
  <c r="F210" i="40"/>
  <c r="F234" i="40" s="1"/>
  <c r="J212" i="40"/>
  <c r="J236" i="40" s="1"/>
  <c r="J117" i="40"/>
  <c r="N120" i="40"/>
  <c r="N131" i="40" s="1"/>
  <c r="N170" i="40"/>
  <c r="N194" i="40" s="1"/>
  <c r="N218" i="40" s="1"/>
  <c r="F120" i="40"/>
  <c r="F131" i="40" s="1"/>
  <c r="F170" i="40"/>
  <c r="G203" i="40"/>
  <c r="G227" i="40" s="1"/>
  <c r="F205" i="40"/>
  <c r="F229" i="40" s="1"/>
  <c r="I206" i="40"/>
  <c r="I230" i="40" s="1"/>
  <c r="I210" i="40"/>
  <c r="I234" i="40" s="1"/>
  <c r="I208" i="40"/>
  <c r="I232" i="40" s="1"/>
  <c r="I207" i="40"/>
  <c r="I231" i="40" s="1"/>
  <c r="I203" i="40"/>
  <c r="I227" i="40" s="1"/>
  <c r="I200" i="40"/>
  <c r="I224" i="40" s="1"/>
  <c r="I205" i="40"/>
  <c r="I229" i="40" s="1"/>
  <c r="I196" i="40"/>
  <c r="I220" i="40" s="1"/>
  <c r="I198" i="40"/>
  <c r="I222" i="40" s="1"/>
  <c r="I167" i="40"/>
  <c r="I63" i="40"/>
  <c r="I63" i="42"/>
  <c r="AA4" i="35"/>
  <c r="BB6" i="42"/>
  <c r="CU6" i="42"/>
  <c r="EN6" i="42"/>
  <c r="AM6" i="42"/>
  <c r="L4" i="35"/>
  <c r="DJ6" i="42"/>
  <c r="FC6" i="42"/>
  <c r="I122" i="40"/>
  <c r="I106" i="40"/>
  <c r="I128" i="40"/>
  <c r="H76" i="42"/>
  <c r="H37" i="12"/>
  <c r="X6" i="42"/>
  <c r="I35" i="42"/>
  <c r="EI96" i="42"/>
  <c r="EJ96" i="42" s="1"/>
  <c r="EK96" i="42" s="1"/>
  <c r="EL96" i="42" s="1"/>
  <c r="EM96" i="42" s="1"/>
  <c r="EN96" i="42" s="1"/>
  <c r="EO96" i="42" s="1"/>
  <c r="EP96" i="42" s="1"/>
  <c r="EQ96" i="42" s="1"/>
  <c r="ER96" i="42" s="1"/>
  <c r="ES96" i="42" s="1"/>
  <c r="ES95" i="42"/>
  <c r="FH22" i="42"/>
  <c r="EX23" i="42"/>
  <c r="EY16" i="42" s="1"/>
  <c r="EY17" i="42" s="1"/>
  <c r="EY23" i="42" s="1"/>
  <c r="EZ16" i="42" s="1"/>
  <c r="EZ17" i="42" s="1"/>
  <c r="EZ23" i="42" s="1"/>
  <c r="FA16" i="42" s="1"/>
  <c r="FA17" i="42" s="1"/>
  <c r="FA23" i="42" s="1"/>
  <c r="FB16" i="42" s="1"/>
  <c r="FB17" i="42" s="1"/>
  <c r="FB23" i="42" s="1"/>
  <c r="FC16" i="42" s="1"/>
  <c r="FC17" i="42" s="1"/>
  <c r="FC23" i="42" s="1"/>
  <c r="FD16" i="42" s="1"/>
  <c r="FD17" i="42" s="1"/>
  <c r="FD23" i="42" s="1"/>
  <c r="FE16" i="42" s="1"/>
  <c r="FE17" i="42" s="1"/>
  <c r="FE23" i="42" s="1"/>
  <c r="FF16" i="42" s="1"/>
  <c r="FF17" i="42" s="1"/>
  <c r="FF23" i="42" s="1"/>
  <c r="FG16" i="42" s="1"/>
  <c r="FG17" i="42" s="1"/>
  <c r="FG23" i="42" s="1"/>
  <c r="FH86" i="42"/>
  <c r="FJ86" i="42" s="1"/>
  <c r="EX95" i="42"/>
  <c r="I35" i="12"/>
  <c r="AA207" i="35"/>
  <c r="AO207" i="35" s="1"/>
  <c r="AA203" i="35"/>
  <c r="AO203" i="35" s="1"/>
  <c r="AA199" i="35"/>
  <c r="AO199" i="35" s="1"/>
  <c r="AA195" i="35"/>
  <c r="AO195" i="35" s="1"/>
  <c r="AA184" i="35"/>
  <c r="AO184" i="35" s="1"/>
  <c r="AA189" i="35"/>
  <c r="AO189" i="35" s="1"/>
  <c r="AA181" i="35"/>
  <c r="AO181" i="35" s="1"/>
  <c r="AA176" i="35"/>
  <c r="AO176" i="35" s="1"/>
  <c r="AA172" i="35"/>
  <c r="AO172" i="35" s="1"/>
  <c r="AA168" i="35"/>
  <c r="AO168" i="35" s="1"/>
  <c r="AA164" i="35"/>
  <c r="AO164" i="35" s="1"/>
  <c r="AA160" i="35"/>
  <c r="AO160" i="35" s="1"/>
  <c r="AA156" i="35"/>
  <c r="AO156" i="35" s="1"/>
  <c r="AA152" i="35"/>
  <c r="AO152" i="35" s="1"/>
  <c r="AA148" i="35"/>
  <c r="AO148" i="35" s="1"/>
  <c r="AA144" i="35"/>
  <c r="AO144" i="35" s="1"/>
  <c r="AA140" i="35"/>
  <c r="AO140" i="35" s="1"/>
  <c r="AA136" i="35"/>
  <c r="AO136" i="35" s="1"/>
  <c r="AA129" i="35"/>
  <c r="AO129" i="35" s="1"/>
  <c r="AA125" i="35"/>
  <c r="AO125" i="35" s="1"/>
  <c r="AA118" i="35"/>
  <c r="AO118" i="35" s="1"/>
  <c r="AA112" i="35"/>
  <c r="AO112" i="35" s="1"/>
  <c r="AA108" i="35"/>
  <c r="AO108" i="35" s="1"/>
  <c r="AA104" i="35"/>
  <c r="AO104" i="35" s="1"/>
  <c r="AA100" i="35"/>
  <c r="AO100" i="35" s="1"/>
  <c r="AA96" i="35"/>
  <c r="AO96" i="35" s="1"/>
  <c r="AA92" i="35"/>
  <c r="AO92" i="35" s="1"/>
  <c r="AA88" i="35"/>
  <c r="AO88" i="35" s="1"/>
  <c r="AA84" i="35"/>
  <c r="AO84" i="35" s="1"/>
  <c r="AA80" i="35"/>
  <c r="AO80" i="35" s="1"/>
  <c r="AA76" i="35"/>
  <c r="AO76" i="35" s="1"/>
  <c r="AA72" i="35"/>
  <c r="AO72" i="35" s="1"/>
  <c r="AA68" i="35"/>
  <c r="AO68" i="35" s="1"/>
  <c r="AA119" i="35"/>
  <c r="AO119" i="35" s="1"/>
  <c r="AA66" i="35"/>
  <c r="AO66" i="35" s="1"/>
  <c r="AA62" i="35"/>
  <c r="AO62" i="35" s="1"/>
  <c r="AA58" i="35"/>
  <c r="AO58" i="35" s="1"/>
  <c r="AA54" i="35"/>
  <c r="AO54" i="35" s="1"/>
  <c r="AA50" i="35"/>
  <c r="AO50" i="35" s="1"/>
  <c r="AA46" i="35"/>
  <c r="AO46" i="35" s="1"/>
  <c r="AA42" i="35"/>
  <c r="AO42" i="35" s="1"/>
  <c r="AA38" i="35"/>
  <c r="AO38" i="35" s="1"/>
  <c r="AA34" i="35"/>
  <c r="AO34" i="35" s="1"/>
  <c r="AA30" i="35"/>
  <c r="AO30" i="35" s="1"/>
  <c r="AA26" i="35"/>
  <c r="AO26" i="35" s="1"/>
  <c r="AA208" i="35"/>
  <c r="AO208" i="35" s="1"/>
  <c r="AA204" i="35"/>
  <c r="AO204" i="35" s="1"/>
  <c r="AA200" i="35"/>
  <c r="AO200" i="35" s="1"/>
  <c r="AA196" i="35"/>
  <c r="AO196" i="35" s="1"/>
  <c r="AA186" i="35"/>
  <c r="AO186" i="35" s="1"/>
  <c r="AA183" i="35"/>
  <c r="AO183" i="35" s="1"/>
  <c r="AA177" i="35"/>
  <c r="AO177" i="35" s="1"/>
  <c r="AA173" i="35"/>
  <c r="AO173" i="35" s="1"/>
  <c r="AA169" i="35"/>
  <c r="AO169" i="35" s="1"/>
  <c r="AA165" i="35"/>
  <c r="AO165" i="35" s="1"/>
  <c r="AA161" i="35"/>
  <c r="AO161" i="35" s="1"/>
  <c r="AA157" i="35"/>
  <c r="AO157" i="35" s="1"/>
  <c r="AA153" i="35"/>
  <c r="AO153" i="35" s="1"/>
  <c r="AA149" i="35"/>
  <c r="AO149" i="35" s="1"/>
  <c r="AA145" i="35"/>
  <c r="AO145" i="35" s="1"/>
  <c r="AA141" i="35"/>
  <c r="AO141" i="35" s="1"/>
  <c r="AA137" i="35"/>
  <c r="AO137" i="35" s="1"/>
  <c r="AA128" i="35"/>
  <c r="AO128" i="35" s="1"/>
  <c r="AA124" i="35"/>
  <c r="AO124" i="35" s="1"/>
  <c r="AA120" i="35"/>
  <c r="AO120" i="35" s="1"/>
  <c r="AA113" i="35"/>
  <c r="AO113" i="35" s="1"/>
  <c r="AA109" i="35"/>
  <c r="AO109" i="35" s="1"/>
  <c r="AA105" i="35"/>
  <c r="AO105" i="35" s="1"/>
  <c r="AA101" i="35"/>
  <c r="AO101" i="35" s="1"/>
  <c r="AA97" i="35"/>
  <c r="AO97" i="35" s="1"/>
  <c r="AA93" i="35"/>
  <c r="AO93" i="35" s="1"/>
  <c r="AA89" i="35"/>
  <c r="AO89" i="35" s="1"/>
  <c r="AA85" i="35"/>
  <c r="AO85" i="35" s="1"/>
  <c r="AA81" i="35"/>
  <c r="AO81" i="35" s="1"/>
  <c r="AA77" i="35"/>
  <c r="AO77" i="35" s="1"/>
  <c r="AA73" i="35"/>
  <c r="AO73" i="35" s="1"/>
  <c r="J48" i="42" s="1"/>
  <c r="AA69" i="35"/>
  <c r="AO69" i="35" s="1"/>
  <c r="AA132" i="35"/>
  <c r="AO132" i="35" s="1"/>
  <c r="AA121" i="35"/>
  <c r="AO121" i="35" s="1"/>
  <c r="AA63" i="35"/>
  <c r="AO63" i="35" s="1"/>
  <c r="AA59" i="35"/>
  <c r="AO59" i="35" s="1"/>
  <c r="AA55" i="35"/>
  <c r="AO55" i="35" s="1"/>
  <c r="AA51" i="35"/>
  <c r="AO51" i="35" s="1"/>
  <c r="AA47" i="35"/>
  <c r="AO47" i="35" s="1"/>
  <c r="AA43" i="35"/>
  <c r="AO43" i="35" s="1"/>
  <c r="AA39" i="35"/>
  <c r="AO39" i="35" s="1"/>
  <c r="AA35" i="35"/>
  <c r="AO35" i="35" s="1"/>
  <c r="AA205" i="35"/>
  <c r="AO205" i="35" s="1"/>
  <c r="AA201" i="35"/>
  <c r="AO201" i="35" s="1"/>
  <c r="AA197" i="35"/>
  <c r="AO197" i="35" s="1"/>
  <c r="AA193" i="35"/>
  <c r="AO193" i="35" s="1"/>
  <c r="AA188" i="35"/>
  <c r="AO188" i="35" s="1"/>
  <c r="AA180" i="35"/>
  <c r="AO180" i="35" s="1"/>
  <c r="AA191" i="35"/>
  <c r="AO191" i="35" s="1"/>
  <c r="AA185" i="35"/>
  <c r="AO185" i="35" s="1"/>
  <c r="AA178" i="35"/>
  <c r="AO178" i="35" s="1"/>
  <c r="AA174" i="35"/>
  <c r="AO174" i="35" s="1"/>
  <c r="AA170" i="35"/>
  <c r="AO170" i="35" s="1"/>
  <c r="AA166" i="35"/>
  <c r="AO166" i="35" s="1"/>
  <c r="AA162" i="35"/>
  <c r="AO162" i="35" s="1"/>
  <c r="AA158" i="35"/>
  <c r="AO158" i="35" s="1"/>
  <c r="AA154" i="35"/>
  <c r="AO154" i="35" s="1"/>
  <c r="AA150" i="35"/>
  <c r="AO150" i="35" s="1"/>
  <c r="AA146" i="35"/>
  <c r="AO146" i="35" s="1"/>
  <c r="AA142" i="35"/>
  <c r="AO142" i="35" s="1"/>
  <c r="AA138" i="35"/>
  <c r="AO138" i="35" s="1"/>
  <c r="AA131" i="35"/>
  <c r="AO131" i="35" s="1"/>
  <c r="AA127" i="35"/>
  <c r="AO127" i="35" s="1"/>
  <c r="AA123" i="35"/>
  <c r="AO123" i="35" s="1"/>
  <c r="AA122" i="35"/>
  <c r="AO122" i="35" s="1"/>
  <c r="AA114" i="35"/>
  <c r="AO114" i="35" s="1"/>
  <c r="AA110" i="35"/>
  <c r="AO110" i="35" s="1"/>
  <c r="AA106" i="35"/>
  <c r="AO106" i="35" s="1"/>
  <c r="AA102" i="35"/>
  <c r="AO102" i="35" s="1"/>
  <c r="AA98" i="35"/>
  <c r="AO98" i="35" s="1"/>
  <c r="AA94" i="35"/>
  <c r="AO94" i="35" s="1"/>
  <c r="AA90" i="35"/>
  <c r="AO90" i="35" s="1"/>
  <c r="AA86" i="35"/>
  <c r="AO86" i="35" s="1"/>
  <c r="AA82" i="35"/>
  <c r="AO82" i="35" s="1"/>
  <c r="AA78" i="35"/>
  <c r="AO78" i="35" s="1"/>
  <c r="AA74" i="35"/>
  <c r="AO74" i="35" s="1"/>
  <c r="J49" i="42" s="1"/>
  <c r="AA70" i="35"/>
  <c r="AO70" i="35" s="1"/>
  <c r="AA115" i="35"/>
  <c r="AO115" i="35" s="1"/>
  <c r="AA64" i="35"/>
  <c r="AO64" i="35" s="1"/>
  <c r="AA60" i="35"/>
  <c r="AO60" i="35" s="1"/>
  <c r="AA56" i="35"/>
  <c r="AO56" i="35" s="1"/>
  <c r="AA52" i="35"/>
  <c r="AO52" i="35" s="1"/>
  <c r="AA48" i="35"/>
  <c r="AO48" i="35" s="1"/>
  <c r="AA44" i="35"/>
  <c r="AO44" i="35" s="1"/>
  <c r="AA40" i="35"/>
  <c r="AO40" i="35" s="1"/>
  <c r="AA206" i="35"/>
  <c r="AO206" i="35" s="1"/>
  <c r="AA202" i="35"/>
  <c r="AO202" i="35" s="1"/>
  <c r="AA198" i="35"/>
  <c r="AO198" i="35" s="1"/>
  <c r="AA194" i="35"/>
  <c r="AO194" i="35" s="1"/>
  <c r="AA192" i="35"/>
  <c r="AO192" i="35" s="1"/>
  <c r="AA182" i="35"/>
  <c r="AO182" i="35" s="1"/>
  <c r="AA190" i="35"/>
  <c r="AO190" i="35" s="1"/>
  <c r="AA187" i="35"/>
  <c r="AO187" i="35" s="1"/>
  <c r="AA179" i="35"/>
  <c r="AO179" i="35" s="1"/>
  <c r="AA175" i="35"/>
  <c r="AO175" i="35" s="1"/>
  <c r="AA171" i="35"/>
  <c r="AO171" i="35" s="1"/>
  <c r="AA167" i="35"/>
  <c r="AO167" i="35" s="1"/>
  <c r="AA163" i="35"/>
  <c r="AO163" i="35" s="1"/>
  <c r="AA159" i="35"/>
  <c r="AO159" i="35" s="1"/>
  <c r="AA155" i="35"/>
  <c r="AO155" i="35" s="1"/>
  <c r="AA151" i="35"/>
  <c r="AO151" i="35" s="1"/>
  <c r="AA147" i="35"/>
  <c r="AO147" i="35" s="1"/>
  <c r="AA143" i="35"/>
  <c r="AO143" i="35" s="1"/>
  <c r="AA139" i="35"/>
  <c r="AO139" i="35" s="1"/>
  <c r="AA135" i="35"/>
  <c r="AO135" i="35" s="1"/>
  <c r="AA130" i="35"/>
  <c r="AO130" i="35" s="1"/>
  <c r="AA126" i="35"/>
  <c r="AO126" i="35" s="1"/>
  <c r="AA134" i="35"/>
  <c r="AO134" i="35" s="1"/>
  <c r="AA116" i="35"/>
  <c r="AO116" i="35" s="1"/>
  <c r="AA111" i="35"/>
  <c r="AO111" i="35" s="1"/>
  <c r="AA107" i="35"/>
  <c r="AO107" i="35" s="1"/>
  <c r="AA103" i="35"/>
  <c r="AO103" i="35" s="1"/>
  <c r="AA99" i="35"/>
  <c r="AO99" i="35" s="1"/>
  <c r="AA95" i="35"/>
  <c r="AO95" i="35" s="1"/>
  <c r="AA91" i="35"/>
  <c r="AO91" i="35" s="1"/>
  <c r="AA87" i="35"/>
  <c r="AO87" i="35" s="1"/>
  <c r="AA83" i="35"/>
  <c r="AO83" i="35" s="1"/>
  <c r="AA79" i="35"/>
  <c r="AO79" i="35" s="1"/>
  <c r="AA75" i="35"/>
  <c r="AO75" i="35" s="1"/>
  <c r="AA71" i="35"/>
  <c r="AO71" i="35" s="1"/>
  <c r="AA67" i="35"/>
  <c r="AO67" i="35" s="1"/>
  <c r="AA133" i="35"/>
  <c r="AO133" i="35" s="1"/>
  <c r="AA117" i="35"/>
  <c r="AO117" i="35" s="1"/>
  <c r="AA65" i="35"/>
  <c r="AO65" i="35" s="1"/>
  <c r="AA61" i="35"/>
  <c r="AO61" i="35" s="1"/>
  <c r="AA57" i="35"/>
  <c r="AO57" i="35" s="1"/>
  <c r="AA53" i="35"/>
  <c r="AO53" i="35" s="1"/>
  <c r="AA49" i="35"/>
  <c r="AO49" i="35" s="1"/>
  <c r="AA45" i="35"/>
  <c r="AO45" i="35" s="1"/>
  <c r="AA41" i="35"/>
  <c r="AO41" i="35" s="1"/>
  <c r="AA37" i="35"/>
  <c r="AO37" i="35" s="1"/>
  <c r="AA33" i="35"/>
  <c r="AO33" i="35" s="1"/>
  <c r="AA29" i="35"/>
  <c r="AO29" i="35" s="1"/>
  <c r="AA36" i="35"/>
  <c r="AO36" i="35" s="1"/>
  <c r="AA31" i="35"/>
  <c r="AO31" i="35" s="1"/>
  <c r="AA11" i="35"/>
  <c r="AO11" i="35" s="1"/>
  <c r="AA18" i="35"/>
  <c r="AO18" i="35" s="1"/>
  <c r="AA22" i="35"/>
  <c r="AO22" i="35" s="1"/>
  <c r="AA14" i="35"/>
  <c r="AO14" i="35" s="1"/>
  <c r="AA9" i="35"/>
  <c r="AO9" i="35" s="1"/>
  <c r="J44" i="42" s="1"/>
  <c r="AA28" i="35"/>
  <c r="AO28" i="35" s="1"/>
  <c r="AA24" i="35"/>
  <c r="AO24" i="35" s="1"/>
  <c r="AA20" i="35"/>
  <c r="AO20" i="35" s="1"/>
  <c r="AA23" i="35"/>
  <c r="AO23" i="35" s="1"/>
  <c r="AA10" i="35"/>
  <c r="AO10" i="35" s="1"/>
  <c r="AA21" i="35"/>
  <c r="AO21" i="35" s="1"/>
  <c r="AA27" i="35"/>
  <c r="AO27" i="35" s="1"/>
  <c r="AA16" i="35"/>
  <c r="AO16" i="35" s="1"/>
  <c r="AA12" i="35"/>
  <c r="AO12" i="35" s="1"/>
  <c r="AA19" i="35"/>
  <c r="AO19" i="35" s="1"/>
  <c r="AA17" i="35"/>
  <c r="AO17" i="35" s="1"/>
  <c r="AA32" i="35"/>
  <c r="AO32" i="35" s="1"/>
  <c r="AA25" i="35"/>
  <c r="AO25" i="35" s="1"/>
  <c r="AA15" i="35"/>
  <c r="AO15" i="35" s="1"/>
  <c r="AA13" i="35"/>
  <c r="AO13" i="35" s="1"/>
  <c r="CF6" i="42"/>
  <c r="J6" i="42"/>
  <c r="DY6" i="42"/>
  <c r="J49" i="40"/>
  <c r="J48" i="40"/>
  <c r="J148" i="40"/>
  <c r="J152" i="40"/>
  <c r="J41" i="40"/>
  <c r="J44" i="40"/>
  <c r="J153" i="40"/>
  <c r="J11" i="40"/>
  <c r="J97" i="40"/>
  <c r="I19" i="40"/>
  <c r="J56" i="42" l="1"/>
  <c r="J51" i="42"/>
  <c r="P136" i="40"/>
  <c r="J202" i="40"/>
  <c r="J226" i="40" s="1"/>
  <c r="J194" i="40"/>
  <c r="J218" i="40" s="1"/>
  <c r="J201" i="40"/>
  <c r="J225" i="40" s="1"/>
  <c r="J46" i="42"/>
  <c r="P208" i="40"/>
  <c r="P232" i="40" s="1"/>
  <c r="P126" i="40"/>
  <c r="P137" i="40" s="1"/>
  <c r="P133" i="40"/>
  <c r="E226" i="40"/>
  <c r="E236" i="40"/>
  <c r="P233" i="40"/>
  <c r="K194" i="40"/>
  <c r="K218" i="40" s="1"/>
  <c r="P204" i="40"/>
  <c r="P228" i="40" s="1"/>
  <c r="P128" i="40"/>
  <c r="P139" i="40" s="1"/>
  <c r="P214" i="40"/>
  <c r="P238" i="40" s="1"/>
  <c r="P203" i="40"/>
  <c r="P227" i="40" s="1"/>
  <c r="G194" i="40"/>
  <c r="G218" i="40" s="1"/>
  <c r="O127" i="40"/>
  <c r="O138" i="40" s="1"/>
  <c r="P200" i="40"/>
  <c r="P224" i="40" s="1"/>
  <c r="F129" i="40"/>
  <c r="F140" i="40" s="1"/>
  <c r="M194" i="40"/>
  <c r="M218" i="40" s="1"/>
  <c r="P226" i="40"/>
  <c r="O124" i="40"/>
  <c r="O135" i="40" s="1"/>
  <c r="E133" i="40"/>
  <c r="P196" i="40"/>
  <c r="P220" i="40" s="1"/>
  <c r="F194" i="40"/>
  <c r="F218" i="40" s="1"/>
  <c r="P223" i="40"/>
  <c r="I194" i="40"/>
  <c r="I218" i="40" s="1"/>
  <c r="P127" i="40"/>
  <c r="P138" i="40" s="1"/>
  <c r="P201" i="40"/>
  <c r="P225" i="40" s="1"/>
  <c r="O214" i="40"/>
  <c r="O238" i="40" s="1"/>
  <c r="P198" i="40"/>
  <c r="P222" i="40" s="1"/>
  <c r="P213" i="40"/>
  <c r="P237" i="40" s="1"/>
  <c r="E233" i="40"/>
  <c r="P211" i="40"/>
  <c r="P235" i="40" s="1"/>
  <c r="O125" i="40"/>
  <c r="O136" i="40" s="1"/>
  <c r="P206" i="40"/>
  <c r="P230" i="40" s="1"/>
  <c r="E223" i="40"/>
  <c r="E129" i="40"/>
  <c r="E140" i="40" s="1"/>
  <c r="P123" i="40"/>
  <c r="P134" i="40" s="1"/>
  <c r="F216" i="40"/>
  <c r="F240" i="40" s="1"/>
  <c r="E194" i="40"/>
  <c r="E218" i="40" s="1"/>
  <c r="O191" i="40"/>
  <c r="L194" i="40"/>
  <c r="L218" i="40" s="1"/>
  <c r="H194" i="40"/>
  <c r="H218" i="40" s="1"/>
  <c r="P236" i="40"/>
  <c r="O212" i="40"/>
  <c r="O236" i="40" s="1"/>
  <c r="O215" i="40"/>
  <c r="O239" i="40" s="1"/>
  <c r="O211" i="40"/>
  <c r="O235" i="40" s="1"/>
  <c r="O117" i="40"/>
  <c r="P124" i="40"/>
  <c r="P135" i="40" s="1"/>
  <c r="P197" i="40"/>
  <c r="P221" i="40" s="1"/>
  <c r="P207" i="40"/>
  <c r="P231" i="40" s="1"/>
  <c r="P215" i="40"/>
  <c r="P239" i="40" s="1"/>
  <c r="O126" i="40"/>
  <c r="O137" i="40" s="1"/>
  <c r="G216" i="40"/>
  <c r="G240" i="40" s="1"/>
  <c r="G129" i="40"/>
  <c r="G140" i="40" s="1"/>
  <c r="O123" i="40"/>
  <c r="O134" i="40" s="1"/>
  <c r="H216" i="40"/>
  <c r="H240" i="40" s="1"/>
  <c r="P210" i="40"/>
  <c r="P234" i="40" s="1"/>
  <c r="O213" i="40"/>
  <c r="O237" i="40" s="1"/>
  <c r="E216" i="40"/>
  <c r="P216" i="40" s="1"/>
  <c r="P240" i="40" s="1"/>
  <c r="H129" i="40"/>
  <c r="H140" i="40" s="1"/>
  <c r="E136" i="40"/>
  <c r="P205" i="40"/>
  <c r="P229" i="40" s="1"/>
  <c r="J197" i="40"/>
  <c r="J57" i="42"/>
  <c r="J55" i="42"/>
  <c r="J54" i="42"/>
  <c r="J53" i="42"/>
  <c r="J52" i="42"/>
  <c r="J50" i="42"/>
  <c r="J47" i="42"/>
  <c r="I216" i="40"/>
  <c r="I240" i="40" s="1"/>
  <c r="J43" i="42"/>
  <c r="J45" i="42"/>
  <c r="J145" i="40"/>
  <c r="J36" i="42"/>
  <c r="DK6" i="42"/>
  <c r="AB4" i="35"/>
  <c r="I36" i="12"/>
  <c r="DZ6" i="42" s="1"/>
  <c r="I37" i="12"/>
  <c r="AA7" i="35"/>
  <c r="J29" i="42" s="1"/>
  <c r="FH95" i="42"/>
  <c r="EX96" i="42"/>
  <c r="EY96" i="42" s="1"/>
  <c r="EZ96" i="42" s="1"/>
  <c r="FA96" i="42" s="1"/>
  <c r="FB96" i="42" s="1"/>
  <c r="FC96" i="42" s="1"/>
  <c r="FD96" i="42" s="1"/>
  <c r="FE96" i="42" s="1"/>
  <c r="FF96" i="42" s="1"/>
  <c r="FG96" i="42" s="1"/>
  <c r="FH96" i="42" s="1"/>
  <c r="I139" i="40"/>
  <c r="I133" i="40"/>
  <c r="I129" i="40"/>
  <c r="I37" i="42"/>
  <c r="J160" i="40"/>
  <c r="J56" i="40"/>
  <c r="J150" i="40"/>
  <c r="J46" i="40"/>
  <c r="J53" i="40"/>
  <c r="J158" i="40"/>
  <c r="J55" i="40"/>
  <c r="J159" i="40"/>
  <c r="J57" i="40"/>
  <c r="J155" i="40"/>
  <c r="J157" i="40"/>
  <c r="J99" i="40"/>
  <c r="J105" i="40"/>
  <c r="J156" i="40"/>
  <c r="J161" i="40"/>
  <c r="J13" i="40"/>
  <c r="J151" i="40"/>
  <c r="J147" i="40"/>
  <c r="J45" i="40"/>
  <c r="I21" i="40"/>
  <c r="J20" i="40"/>
  <c r="J50" i="40"/>
  <c r="J47" i="40"/>
  <c r="J51" i="40"/>
  <c r="J52" i="40"/>
  <c r="J54" i="40"/>
  <c r="J43" i="40"/>
  <c r="J149" i="40"/>
  <c r="J154" i="40"/>
  <c r="J209" i="40" l="1"/>
  <c r="J233" i="40" s="1"/>
  <c r="J204" i="40"/>
  <c r="J228" i="40" s="1"/>
  <c r="J199" i="40"/>
  <c r="J223" i="40" s="1"/>
  <c r="E240" i="40"/>
  <c r="P129" i="40"/>
  <c r="P140" i="40" s="1"/>
  <c r="J221" i="40"/>
  <c r="J210" i="40"/>
  <c r="J234" i="40" s="1"/>
  <c r="J208" i="40"/>
  <c r="J232" i="40" s="1"/>
  <c r="J207" i="40"/>
  <c r="J231" i="40" s="1"/>
  <c r="J206" i="40"/>
  <c r="J230" i="40" s="1"/>
  <c r="J205" i="40"/>
  <c r="J229" i="40" s="1"/>
  <c r="J203" i="40"/>
  <c r="J227" i="40" s="1"/>
  <c r="J200" i="40"/>
  <c r="J224" i="40" s="1"/>
  <c r="J196" i="40"/>
  <c r="J220" i="40" s="1"/>
  <c r="J63" i="40"/>
  <c r="J167" i="40"/>
  <c r="J198" i="40"/>
  <c r="J222" i="40" s="1"/>
  <c r="J63" i="42"/>
  <c r="BR6" i="42"/>
  <c r="Y6" i="42"/>
  <c r="CV6" i="42"/>
  <c r="EO6" i="42"/>
  <c r="J122" i="40"/>
  <c r="J106" i="40"/>
  <c r="J128" i="40"/>
  <c r="J35" i="42"/>
  <c r="I76" i="42"/>
  <c r="I140" i="40"/>
  <c r="M4" i="35"/>
  <c r="BC6" i="42"/>
  <c r="K6" i="42"/>
  <c r="J35" i="12"/>
  <c r="AB23" i="35"/>
  <c r="AP23" i="35" s="1"/>
  <c r="AB208" i="35"/>
  <c r="AP208" i="35" s="1"/>
  <c r="AB206" i="35"/>
  <c r="AP206" i="35" s="1"/>
  <c r="AB204" i="35"/>
  <c r="AP204" i="35" s="1"/>
  <c r="AB202" i="35"/>
  <c r="AP202" i="35" s="1"/>
  <c r="AB200" i="35"/>
  <c r="AP200" i="35" s="1"/>
  <c r="AB198" i="35"/>
  <c r="AP198" i="35" s="1"/>
  <c r="AB196" i="35"/>
  <c r="AP196" i="35" s="1"/>
  <c r="AB194" i="35"/>
  <c r="AP194" i="35" s="1"/>
  <c r="AB192" i="35"/>
  <c r="AP192" i="35" s="1"/>
  <c r="AB190" i="35"/>
  <c r="AP190" i="35" s="1"/>
  <c r="AB188" i="35"/>
  <c r="AP188" i="35" s="1"/>
  <c r="AB186" i="35"/>
  <c r="AP186" i="35" s="1"/>
  <c r="AB184" i="35"/>
  <c r="AP184" i="35" s="1"/>
  <c r="AB182" i="35"/>
  <c r="AP182" i="35" s="1"/>
  <c r="AB180" i="35"/>
  <c r="AP180" i="35" s="1"/>
  <c r="AB178" i="35"/>
  <c r="AP178" i="35" s="1"/>
  <c r="AB176" i="35"/>
  <c r="AP176" i="35" s="1"/>
  <c r="AB174" i="35"/>
  <c r="AP174" i="35" s="1"/>
  <c r="AB172" i="35"/>
  <c r="AP172" i="35" s="1"/>
  <c r="AB170" i="35"/>
  <c r="AP170" i="35" s="1"/>
  <c r="AB168" i="35"/>
  <c r="AP168" i="35" s="1"/>
  <c r="AB166" i="35"/>
  <c r="AP166" i="35" s="1"/>
  <c r="AB164" i="35"/>
  <c r="AP164" i="35" s="1"/>
  <c r="AB162" i="35"/>
  <c r="AP162" i="35" s="1"/>
  <c r="AB160" i="35"/>
  <c r="AP160" i="35" s="1"/>
  <c r="AB158" i="35"/>
  <c r="AP158" i="35" s="1"/>
  <c r="AB156" i="35"/>
  <c r="AP156" i="35" s="1"/>
  <c r="AB154" i="35"/>
  <c r="AP154" i="35" s="1"/>
  <c r="AB152" i="35"/>
  <c r="AP152" i="35" s="1"/>
  <c r="AB150" i="35"/>
  <c r="AP150" i="35" s="1"/>
  <c r="AB148" i="35"/>
  <c r="AP148" i="35" s="1"/>
  <c r="AB146" i="35"/>
  <c r="AP146" i="35" s="1"/>
  <c r="AB144" i="35"/>
  <c r="AP144" i="35" s="1"/>
  <c r="AB142" i="35"/>
  <c r="AP142" i="35" s="1"/>
  <c r="AB140" i="35"/>
  <c r="AP140" i="35" s="1"/>
  <c r="AB138" i="35"/>
  <c r="AP138" i="35" s="1"/>
  <c r="AB136" i="35"/>
  <c r="AP136" i="35" s="1"/>
  <c r="AB134" i="35"/>
  <c r="AP134" i="35" s="1"/>
  <c r="AB132" i="35"/>
  <c r="AP132" i="35" s="1"/>
  <c r="AB130" i="35"/>
  <c r="AP130" i="35" s="1"/>
  <c r="AB128" i="35"/>
  <c r="AP128" i="35" s="1"/>
  <c r="AB126" i="35"/>
  <c r="AP126" i="35" s="1"/>
  <c r="AB124" i="35"/>
  <c r="AP124" i="35" s="1"/>
  <c r="AB122" i="35"/>
  <c r="AP122" i="35" s="1"/>
  <c r="AB120" i="35"/>
  <c r="AP120" i="35" s="1"/>
  <c r="AB118" i="35"/>
  <c r="AP118" i="35" s="1"/>
  <c r="AB116" i="35"/>
  <c r="AP116" i="35" s="1"/>
  <c r="AB114" i="35"/>
  <c r="AP114" i="35" s="1"/>
  <c r="AB113" i="35"/>
  <c r="AP113" i="35" s="1"/>
  <c r="AB111" i="35"/>
  <c r="AP111" i="35" s="1"/>
  <c r="AB109" i="35"/>
  <c r="AP109" i="35" s="1"/>
  <c r="AB107" i="35"/>
  <c r="AP107" i="35" s="1"/>
  <c r="AB105" i="35"/>
  <c r="AP105" i="35" s="1"/>
  <c r="AB103" i="35"/>
  <c r="AP103" i="35" s="1"/>
  <c r="AB101" i="35"/>
  <c r="AP101" i="35" s="1"/>
  <c r="AB99" i="35"/>
  <c r="AP99" i="35" s="1"/>
  <c r="AB97" i="35"/>
  <c r="AP97" i="35" s="1"/>
  <c r="AB95" i="35"/>
  <c r="AP95" i="35" s="1"/>
  <c r="AB93" i="35"/>
  <c r="AP93" i="35" s="1"/>
  <c r="AB91" i="35"/>
  <c r="AP91" i="35" s="1"/>
  <c r="AB89" i="35"/>
  <c r="AP89" i="35" s="1"/>
  <c r="AB87" i="35"/>
  <c r="AP87" i="35" s="1"/>
  <c r="AB85" i="35"/>
  <c r="AP85" i="35" s="1"/>
  <c r="AB83" i="35"/>
  <c r="AP83" i="35" s="1"/>
  <c r="AB81" i="35"/>
  <c r="AP81" i="35" s="1"/>
  <c r="AB79" i="35"/>
  <c r="AP79" i="35" s="1"/>
  <c r="AB77" i="35"/>
  <c r="AP77" i="35" s="1"/>
  <c r="AB75" i="35"/>
  <c r="AP75" i="35" s="1"/>
  <c r="AB73" i="35"/>
  <c r="AP73" i="35" s="1"/>
  <c r="K48" i="42" s="1"/>
  <c r="AB71" i="35"/>
  <c r="AP71" i="35" s="1"/>
  <c r="AB207" i="35"/>
  <c r="AP207" i="35" s="1"/>
  <c r="AB205" i="35"/>
  <c r="AP205" i="35" s="1"/>
  <c r="AB203" i="35"/>
  <c r="AP203" i="35" s="1"/>
  <c r="AB201" i="35"/>
  <c r="AP201" i="35" s="1"/>
  <c r="AB199" i="35"/>
  <c r="AP199" i="35" s="1"/>
  <c r="AB197" i="35"/>
  <c r="AP197" i="35" s="1"/>
  <c r="AB195" i="35"/>
  <c r="AP195" i="35" s="1"/>
  <c r="AB193" i="35"/>
  <c r="AP193" i="35" s="1"/>
  <c r="AB191" i="35"/>
  <c r="AP191" i="35" s="1"/>
  <c r="AB189" i="35"/>
  <c r="AP189" i="35" s="1"/>
  <c r="AB187" i="35"/>
  <c r="AP187" i="35" s="1"/>
  <c r="AB185" i="35"/>
  <c r="AP185" i="35" s="1"/>
  <c r="AB183" i="35"/>
  <c r="AP183" i="35" s="1"/>
  <c r="AB181" i="35"/>
  <c r="AP181" i="35" s="1"/>
  <c r="AB179" i="35"/>
  <c r="AP179" i="35" s="1"/>
  <c r="AB177" i="35"/>
  <c r="AP177" i="35" s="1"/>
  <c r="AB175" i="35"/>
  <c r="AP175" i="35" s="1"/>
  <c r="AB173" i="35"/>
  <c r="AP173" i="35" s="1"/>
  <c r="AB171" i="35"/>
  <c r="AP171" i="35" s="1"/>
  <c r="AB169" i="35"/>
  <c r="AP169" i="35" s="1"/>
  <c r="AB167" i="35"/>
  <c r="AP167" i="35" s="1"/>
  <c r="AB165" i="35"/>
  <c r="AP165" i="35" s="1"/>
  <c r="AB163" i="35"/>
  <c r="AP163" i="35" s="1"/>
  <c r="AB161" i="35"/>
  <c r="AP161" i="35" s="1"/>
  <c r="AB159" i="35"/>
  <c r="AP159" i="35" s="1"/>
  <c r="AB157" i="35"/>
  <c r="AP157" i="35" s="1"/>
  <c r="AB155" i="35"/>
  <c r="AP155" i="35" s="1"/>
  <c r="AB153" i="35"/>
  <c r="AP153" i="35" s="1"/>
  <c r="AB151" i="35"/>
  <c r="AP151" i="35" s="1"/>
  <c r="AB149" i="35"/>
  <c r="AP149" i="35" s="1"/>
  <c r="AB147" i="35"/>
  <c r="AP147" i="35" s="1"/>
  <c r="AB145" i="35"/>
  <c r="AP145" i="35" s="1"/>
  <c r="AB143" i="35"/>
  <c r="AP143" i="35" s="1"/>
  <c r="AB141" i="35"/>
  <c r="AP141" i="35" s="1"/>
  <c r="AB139" i="35"/>
  <c r="AP139" i="35" s="1"/>
  <c r="AB137" i="35"/>
  <c r="AP137" i="35" s="1"/>
  <c r="AB135" i="35"/>
  <c r="AP135" i="35" s="1"/>
  <c r="AB133" i="35"/>
  <c r="AP133" i="35" s="1"/>
  <c r="AB131" i="35"/>
  <c r="AP131" i="35" s="1"/>
  <c r="AB129" i="35"/>
  <c r="AP129" i="35" s="1"/>
  <c r="AB127" i="35"/>
  <c r="AP127" i="35" s="1"/>
  <c r="AB125" i="35"/>
  <c r="AP125" i="35" s="1"/>
  <c r="AB123" i="35"/>
  <c r="AP123" i="35" s="1"/>
  <c r="AB121" i="35"/>
  <c r="AP121" i="35" s="1"/>
  <c r="AB119" i="35"/>
  <c r="AP119" i="35" s="1"/>
  <c r="AB117" i="35"/>
  <c r="AP117" i="35" s="1"/>
  <c r="AB115" i="35"/>
  <c r="AP115" i="35" s="1"/>
  <c r="AB112" i="35"/>
  <c r="AP112" i="35" s="1"/>
  <c r="AB110" i="35"/>
  <c r="AP110" i="35" s="1"/>
  <c r="AB108" i="35"/>
  <c r="AP108" i="35" s="1"/>
  <c r="AB106" i="35"/>
  <c r="AP106" i="35" s="1"/>
  <c r="AB104" i="35"/>
  <c r="AP104" i="35" s="1"/>
  <c r="AB102" i="35"/>
  <c r="AP102" i="35" s="1"/>
  <c r="AB100" i="35"/>
  <c r="AP100" i="35" s="1"/>
  <c r="AB98" i="35"/>
  <c r="AP98" i="35" s="1"/>
  <c r="AB96" i="35"/>
  <c r="AP96" i="35" s="1"/>
  <c r="AB94" i="35"/>
  <c r="AP94" i="35" s="1"/>
  <c r="AB92" i="35"/>
  <c r="AP92" i="35" s="1"/>
  <c r="AB90" i="35"/>
  <c r="AP90" i="35" s="1"/>
  <c r="AB88" i="35"/>
  <c r="AP88" i="35" s="1"/>
  <c r="AB86" i="35"/>
  <c r="AP86" i="35" s="1"/>
  <c r="AB84" i="35"/>
  <c r="AP84" i="35" s="1"/>
  <c r="AB82" i="35"/>
  <c r="AP82" i="35" s="1"/>
  <c r="AB80" i="35"/>
  <c r="AP80" i="35" s="1"/>
  <c r="AB78" i="35"/>
  <c r="AP78" i="35" s="1"/>
  <c r="AB76" i="35"/>
  <c r="AP76" i="35" s="1"/>
  <c r="AB74" i="35"/>
  <c r="AP74" i="35" s="1"/>
  <c r="K49" i="42" s="1"/>
  <c r="AB72" i="35"/>
  <c r="AP72" i="35" s="1"/>
  <c r="AB69" i="35"/>
  <c r="AP69" i="35" s="1"/>
  <c r="AB15" i="35"/>
  <c r="AP15" i="35" s="1"/>
  <c r="AB11" i="35"/>
  <c r="AP11" i="35" s="1"/>
  <c r="AB18" i="35"/>
  <c r="AP18" i="35" s="1"/>
  <c r="AB70" i="35"/>
  <c r="AP70" i="35" s="1"/>
  <c r="AB65" i="35"/>
  <c r="AP65" i="35" s="1"/>
  <c r="AB63" i="35"/>
  <c r="AP63" i="35" s="1"/>
  <c r="AB61" i="35"/>
  <c r="AP61" i="35" s="1"/>
  <c r="AB59" i="35"/>
  <c r="AP59" i="35" s="1"/>
  <c r="AB57" i="35"/>
  <c r="AP57" i="35" s="1"/>
  <c r="AB55" i="35"/>
  <c r="AP55" i="35" s="1"/>
  <c r="AB53" i="35"/>
  <c r="AP53" i="35" s="1"/>
  <c r="AB51" i="35"/>
  <c r="AP51" i="35" s="1"/>
  <c r="AB49" i="35"/>
  <c r="AP49" i="35" s="1"/>
  <c r="AB47" i="35"/>
  <c r="AP47" i="35" s="1"/>
  <c r="AB45" i="35"/>
  <c r="AP45" i="35" s="1"/>
  <c r="AB43" i="35"/>
  <c r="AP43" i="35" s="1"/>
  <c r="AB41" i="35"/>
  <c r="AP41" i="35" s="1"/>
  <c r="AB39" i="35"/>
  <c r="AP39" i="35" s="1"/>
  <c r="AB37" i="35"/>
  <c r="AP37" i="35" s="1"/>
  <c r="AB35" i="35"/>
  <c r="AP35" i="35" s="1"/>
  <c r="AB33" i="35"/>
  <c r="AP33" i="35" s="1"/>
  <c r="AB31" i="35"/>
  <c r="AP31" i="35" s="1"/>
  <c r="AB29" i="35"/>
  <c r="AP29" i="35" s="1"/>
  <c r="AB27" i="35"/>
  <c r="AP27" i="35" s="1"/>
  <c r="AB25" i="35"/>
  <c r="AP25" i="35" s="1"/>
  <c r="AB16" i="35"/>
  <c r="AP16" i="35" s="1"/>
  <c r="AB14" i="35"/>
  <c r="AP14" i="35" s="1"/>
  <c r="AB21" i="35"/>
  <c r="AP21" i="35" s="1"/>
  <c r="AB12" i="35"/>
  <c r="AP12" i="35" s="1"/>
  <c r="AB10" i="35"/>
  <c r="AP10" i="35" s="1"/>
  <c r="AB67" i="35"/>
  <c r="AP67" i="35" s="1"/>
  <c r="AB17" i="35"/>
  <c r="AP17" i="35" s="1"/>
  <c r="AB9" i="35"/>
  <c r="AP9" i="35" s="1"/>
  <c r="K44" i="42" s="1"/>
  <c r="AB66" i="35"/>
  <c r="AP66" i="35" s="1"/>
  <c r="AB64" i="35"/>
  <c r="AP64" i="35" s="1"/>
  <c r="AB62" i="35"/>
  <c r="AP62" i="35" s="1"/>
  <c r="AB60" i="35"/>
  <c r="AP60" i="35" s="1"/>
  <c r="AB58" i="35"/>
  <c r="AP58" i="35" s="1"/>
  <c r="AB56" i="35"/>
  <c r="AP56" i="35" s="1"/>
  <c r="AB54" i="35"/>
  <c r="AP54" i="35" s="1"/>
  <c r="AB52" i="35"/>
  <c r="AP52" i="35" s="1"/>
  <c r="AB50" i="35"/>
  <c r="AP50" i="35" s="1"/>
  <c r="AB48" i="35"/>
  <c r="AP48" i="35" s="1"/>
  <c r="AB46" i="35"/>
  <c r="AP46" i="35" s="1"/>
  <c r="AB44" i="35"/>
  <c r="AP44" i="35" s="1"/>
  <c r="AB42" i="35"/>
  <c r="AP42" i="35" s="1"/>
  <c r="AB40" i="35"/>
  <c r="AP40" i="35" s="1"/>
  <c r="AB38" i="35"/>
  <c r="AP38" i="35" s="1"/>
  <c r="AB36" i="35"/>
  <c r="AP36" i="35" s="1"/>
  <c r="AB34" i="35"/>
  <c r="AP34" i="35" s="1"/>
  <c r="AB32" i="35"/>
  <c r="AP32" i="35" s="1"/>
  <c r="AB30" i="35"/>
  <c r="AP30" i="35" s="1"/>
  <c r="AB28" i="35"/>
  <c r="AP28" i="35" s="1"/>
  <c r="AB26" i="35"/>
  <c r="AP26" i="35" s="1"/>
  <c r="AB24" i="35"/>
  <c r="AP24" i="35" s="1"/>
  <c r="AB19" i="35"/>
  <c r="AP19" i="35" s="1"/>
  <c r="AB68" i="35"/>
  <c r="AP68" i="35" s="1"/>
  <c r="AB22" i="35"/>
  <c r="AP22" i="35" s="1"/>
  <c r="AB13" i="35"/>
  <c r="AP13" i="35" s="1"/>
  <c r="AB20" i="35"/>
  <c r="AP20" i="35" s="1"/>
  <c r="CG6" i="42"/>
  <c r="AN6" i="42"/>
  <c r="FD6" i="42"/>
  <c r="K48" i="40"/>
  <c r="K97" i="40"/>
  <c r="J19" i="40"/>
  <c r="K153" i="40"/>
  <c r="K44" i="40"/>
  <c r="K148" i="40"/>
  <c r="K41" i="40"/>
  <c r="K49" i="40"/>
  <c r="K11" i="40"/>
  <c r="K152" i="40"/>
  <c r="K46" i="42" l="1"/>
  <c r="K51" i="42"/>
  <c r="K56" i="42"/>
  <c r="K202" i="40"/>
  <c r="K201" i="40"/>
  <c r="K197" i="40"/>
  <c r="K57" i="42"/>
  <c r="K54" i="42"/>
  <c r="K55" i="42"/>
  <c r="K53" i="42"/>
  <c r="K50" i="42"/>
  <c r="K52" i="42"/>
  <c r="K47" i="42"/>
  <c r="K43" i="42"/>
  <c r="J216" i="40"/>
  <c r="J240" i="40" s="1"/>
  <c r="K45" i="42"/>
  <c r="K145" i="40"/>
  <c r="AB7" i="35"/>
  <c r="K29" i="42" s="1"/>
  <c r="L6" i="42"/>
  <c r="AC4" i="35"/>
  <c r="J36" i="12"/>
  <c r="AO6" i="42" s="1"/>
  <c r="N4" i="35"/>
  <c r="J37" i="42"/>
  <c r="J139" i="40"/>
  <c r="J133" i="40"/>
  <c r="J129" i="40"/>
  <c r="K157" i="40"/>
  <c r="K54" i="40"/>
  <c r="K56" i="40"/>
  <c r="J21" i="40"/>
  <c r="K147" i="40"/>
  <c r="K149" i="40"/>
  <c r="K161" i="40"/>
  <c r="K47" i="40"/>
  <c r="K156" i="40"/>
  <c r="K13" i="40"/>
  <c r="K158" i="40"/>
  <c r="K43" i="40"/>
  <c r="L11" i="40"/>
  <c r="K160" i="40"/>
  <c r="K159" i="40"/>
  <c r="K50" i="40"/>
  <c r="K99" i="40"/>
  <c r="K151" i="40"/>
  <c r="K53" i="40"/>
  <c r="K46" i="40"/>
  <c r="K55" i="40"/>
  <c r="L41" i="40"/>
  <c r="K155" i="40"/>
  <c r="L97" i="40"/>
  <c r="K150" i="40"/>
  <c r="K45" i="40"/>
  <c r="K51" i="40"/>
  <c r="K52" i="40"/>
  <c r="K57" i="40"/>
  <c r="K154" i="40"/>
  <c r="K199" i="40" l="1"/>
  <c r="K223" i="40" s="1"/>
  <c r="K204" i="40"/>
  <c r="K228" i="40" s="1"/>
  <c r="K209" i="40"/>
  <c r="K226" i="40"/>
  <c r="K225" i="40"/>
  <c r="K221" i="40"/>
  <c r="K210" i="40"/>
  <c r="K234" i="40" s="1"/>
  <c r="K208" i="40"/>
  <c r="K232" i="40" s="1"/>
  <c r="K207" i="40"/>
  <c r="K231" i="40" s="1"/>
  <c r="K206" i="40"/>
  <c r="K230" i="40" s="1"/>
  <c r="K203" i="40"/>
  <c r="K227" i="40" s="1"/>
  <c r="K205" i="40"/>
  <c r="K229" i="40" s="1"/>
  <c r="K200" i="40"/>
  <c r="K224" i="40" s="1"/>
  <c r="K63" i="42"/>
  <c r="K196" i="40"/>
  <c r="K220" i="40" s="1"/>
  <c r="K167" i="40"/>
  <c r="K198" i="40"/>
  <c r="K222" i="40" s="1"/>
  <c r="K63" i="40"/>
  <c r="BS6" i="42"/>
  <c r="BD6" i="42"/>
  <c r="L145" i="40"/>
  <c r="K122" i="40"/>
  <c r="J140" i="40"/>
  <c r="K35" i="12"/>
  <c r="AC188" i="35"/>
  <c r="AQ188" i="35" s="1"/>
  <c r="AC186" i="35"/>
  <c r="AQ186" i="35" s="1"/>
  <c r="AC184" i="35"/>
  <c r="AQ184" i="35" s="1"/>
  <c r="AC182" i="35"/>
  <c r="AQ182" i="35" s="1"/>
  <c r="AC180" i="35"/>
  <c r="AQ180" i="35" s="1"/>
  <c r="AC121" i="35"/>
  <c r="AQ121" i="35" s="1"/>
  <c r="AC119" i="35"/>
  <c r="AQ119" i="35" s="1"/>
  <c r="AC117" i="35"/>
  <c r="AQ117" i="35" s="1"/>
  <c r="AC115" i="35"/>
  <c r="AQ115" i="35" s="1"/>
  <c r="AC129" i="35"/>
  <c r="AQ129" i="35" s="1"/>
  <c r="AC125" i="35"/>
  <c r="AQ125" i="35" s="1"/>
  <c r="AC68" i="35"/>
  <c r="AQ68" i="35" s="1"/>
  <c r="AC207" i="35"/>
  <c r="AQ207" i="35" s="1"/>
  <c r="AC205" i="35"/>
  <c r="AQ205" i="35" s="1"/>
  <c r="AC203" i="35"/>
  <c r="AQ203" i="35" s="1"/>
  <c r="AC201" i="35"/>
  <c r="AQ201" i="35" s="1"/>
  <c r="AC199" i="35"/>
  <c r="AQ199" i="35" s="1"/>
  <c r="AC197" i="35"/>
  <c r="AQ197" i="35" s="1"/>
  <c r="AC195" i="35"/>
  <c r="AQ195" i="35" s="1"/>
  <c r="AC193" i="35"/>
  <c r="AQ193" i="35" s="1"/>
  <c r="AC178" i="35"/>
  <c r="AQ178" i="35" s="1"/>
  <c r="AC176" i="35"/>
  <c r="AQ176" i="35" s="1"/>
  <c r="AC174" i="35"/>
  <c r="AQ174" i="35" s="1"/>
  <c r="AC172" i="35"/>
  <c r="AQ172" i="35" s="1"/>
  <c r="AC170" i="35"/>
  <c r="AQ170" i="35" s="1"/>
  <c r="AC168" i="35"/>
  <c r="AQ168" i="35" s="1"/>
  <c r="AC166" i="35"/>
  <c r="AQ166" i="35" s="1"/>
  <c r="AC164" i="35"/>
  <c r="AQ164" i="35" s="1"/>
  <c r="AC162" i="35"/>
  <c r="AQ162" i="35" s="1"/>
  <c r="AC160" i="35"/>
  <c r="AQ160" i="35" s="1"/>
  <c r="AC158" i="35"/>
  <c r="AQ158" i="35" s="1"/>
  <c r="AC156" i="35"/>
  <c r="AQ156" i="35" s="1"/>
  <c r="AC154" i="35"/>
  <c r="AQ154" i="35" s="1"/>
  <c r="AC152" i="35"/>
  <c r="AQ152" i="35" s="1"/>
  <c r="AC150" i="35"/>
  <c r="AQ150" i="35" s="1"/>
  <c r="AC148" i="35"/>
  <c r="AQ148" i="35" s="1"/>
  <c r="AC146" i="35"/>
  <c r="AQ146" i="35" s="1"/>
  <c r="AC144" i="35"/>
  <c r="AQ144" i="35" s="1"/>
  <c r="AC142" i="35"/>
  <c r="AQ142" i="35" s="1"/>
  <c r="AC140" i="35"/>
  <c r="AQ140" i="35" s="1"/>
  <c r="AC138" i="35"/>
  <c r="AQ138" i="35" s="1"/>
  <c r="AC136" i="35"/>
  <c r="AQ136" i="35" s="1"/>
  <c r="AC134" i="35"/>
  <c r="AQ134" i="35" s="1"/>
  <c r="AC132" i="35"/>
  <c r="AQ132" i="35" s="1"/>
  <c r="AC191" i="35"/>
  <c r="AQ191" i="35" s="1"/>
  <c r="AC128" i="35"/>
  <c r="AQ128" i="35" s="1"/>
  <c r="AC124" i="35"/>
  <c r="AQ124" i="35" s="1"/>
  <c r="AC113" i="35"/>
  <c r="AQ113" i="35" s="1"/>
  <c r="AC111" i="35"/>
  <c r="AQ111" i="35" s="1"/>
  <c r="AC109" i="35"/>
  <c r="AQ109" i="35" s="1"/>
  <c r="AC107" i="35"/>
  <c r="AQ107" i="35" s="1"/>
  <c r="AC105" i="35"/>
  <c r="AQ105" i="35" s="1"/>
  <c r="AC103" i="35"/>
  <c r="AQ103" i="35" s="1"/>
  <c r="AC101" i="35"/>
  <c r="AQ101" i="35" s="1"/>
  <c r="AC99" i="35"/>
  <c r="AQ99" i="35" s="1"/>
  <c r="AC97" i="35"/>
  <c r="AQ97" i="35" s="1"/>
  <c r="AC95" i="35"/>
  <c r="AQ95" i="35" s="1"/>
  <c r="AC93" i="35"/>
  <c r="AQ93" i="35" s="1"/>
  <c r="AC91" i="35"/>
  <c r="AQ91" i="35" s="1"/>
  <c r="AC89" i="35"/>
  <c r="AQ89" i="35" s="1"/>
  <c r="AC87" i="35"/>
  <c r="AQ87" i="35" s="1"/>
  <c r="AC85" i="35"/>
  <c r="AQ85" i="35" s="1"/>
  <c r="AC83" i="35"/>
  <c r="AQ83" i="35" s="1"/>
  <c r="AC81" i="35"/>
  <c r="AQ81" i="35" s="1"/>
  <c r="AC190" i="35"/>
  <c r="AQ190" i="35" s="1"/>
  <c r="AC127" i="35"/>
  <c r="AQ127" i="35" s="1"/>
  <c r="AC123" i="35"/>
  <c r="AQ123" i="35" s="1"/>
  <c r="AC208" i="35"/>
  <c r="AQ208" i="35" s="1"/>
  <c r="AC206" i="35"/>
  <c r="AQ206" i="35" s="1"/>
  <c r="AC204" i="35"/>
  <c r="AQ204" i="35" s="1"/>
  <c r="AC202" i="35"/>
  <c r="AQ202" i="35" s="1"/>
  <c r="AC200" i="35"/>
  <c r="AQ200" i="35" s="1"/>
  <c r="AC198" i="35"/>
  <c r="AQ198" i="35" s="1"/>
  <c r="AC196" i="35"/>
  <c r="AQ196" i="35" s="1"/>
  <c r="AC194" i="35"/>
  <c r="AQ194" i="35" s="1"/>
  <c r="AC192" i="35"/>
  <c r="AQ192" i="35" s="1"/>
  <c r="AC177" i="35"/>
  <c r="AQ177" i="35" s="1"/>
  <c r="AC175" i="35"/>
  <c r="AQ175" i="35" s="1"/>
  <c r="AC173" i="35"/>
  <c r="AQ173" i="35" s="1"/>
  <c r="AC171" i="35"/>
  <c r="AQ171" i="35" s="1"/>
  <c r="AC169" i="35"/>
  <c r="AQ169" i="35" s="1"/>
  <c r="AC167" i="35"/>
  <c r="AQ167" i="35" s="1"/>
  <c r="AC165" i="35"/>
  <c r="AQ165" i="35" s="1"/>
  <c r="AC163" i="35"/>
  <c r="AQ163" i="35" s="1"/>
  <c r="AC161" i="35"/>
  <c r="AQ161" i="35" s="1"/>
  <c r="AC159" i="35"/>
  <c r="AQ159" i="35" s="1"/>
  <c r="AC157" i="35"/>
  <c r="AQ157" i="35" s="1"/>
  <c r="AC155" i="35"/>
  <c r="AQ155" i="35" s="1"/>
  <c r="AC153" i="35"/>
  <c r="AQ153" i="35" s="1"/>
  <c r="AC151" i="35"/>
  <c r="AQ151" i="35" s="1"/>
  <c r="AC149" i="35"/>
  <c r="AQ149" i="35" s="1"/>
  <c r="AC147" i="35"/>
  <c r="AQ147" i="35" s="1"/>
  <c r="AC145" i="35"/>
  <c r="AQ145" i="35" s="1"/>
  <c r="AC143" i="35"/>
  <c r="AQ143" i="35" s="1"/>
  <c r="AC141" i="35"/>
  <c r="AQ141" i="35" s="1"/>
  <c r="AC139" i="35"/>
  <c r="AQ139" i="35" s="1"/>
  <c r="AC137" i="35"/>
  <c r="AQ137" i="35" s="1"/>
  <c r="AC135" i="35"/>
  <c r="AQ135" i="35" s="1"/>
  <c r="AC133" i="35"/>
  <c r="AQ133" i="35" s="1"/>
  <c r="AC131" i="35"/>
  <c r="AQ131" i="35" s="1"/>
  <c r="AC189" i="35"/>
  <c r="AQ189" i="35" s="1"/>
  <c r="AC187" i="35"/>
  <c r="AQ187" i="35" s="1"/>
  <c r="AC185" i="35"/>
  <c r="AQ185" i="35" s="1"/>
  <c r="AC183" i="35"/>
  <c r="AQ183" i="35" s="1"/>
  <c r="AC181" i="35"/>
  <c r="AQ181" i="35" s="1"/>
  <c r="AC179" i="35"/>
  <c r="AQ179" i="35" s="1"/>
  <c r="AC122" i="35"/>
  <c r="AQ122" i="35" s="1"/>
  <c r="AC120" i="35"/>
  <c r="AQ120" i="35" s="1"/>
  <c r="AC118" i="35"/>
  <c r="AQ118" i="35" s="1"/>
  <c r="AC116" i="35"/>
  <c r="AQ116" i="35" s="1"/>
  <c r="AC114" i="35"/>
  <c r="AQ114" i="35" s="1"/>
  <c r="AC130" i="35"/>
  <c r="AQ130" i="35" s="1"/>
  <c r="AC126" i="35"/>
  <c r="AQ126" i="35" s="1"/>
  <c r="AC112" i="35"/>
  <c r="AQ112" i="35" s="1"/>
  <c r="AC110" i="35"/>
  <c r="AQ110" i="35" s="1"/>
  <c r="AC108" i="35"/>
  <c r="AQ108" i="35" s="1"/>
  <c r="AC106" i="35"/>
  <c r="AQ106" i="35" s="1"/>
  <c r="AC104" i="35"/>
  <c r="AQ104" i="35" s="1"/>
  <c r="AC102" i="35"/>
  <c r="AQ102" i="35" s="1"/>
  <c r="AC100" i="35"/>
  <c r="AQ100" i="35" s="1"/>
  <c r="AC98" i="35"/>
  <c r="AQ98" i="35" s="1"/>
  <c r="AC96" i="35"/>
  <c r="AQ96" i="35" s="1"/>
  <c r="AC94" i="35"/>
  <c r="AQ94" i="35" s="1"/>
  <c r="AC92" i="35"/>
  <c r="AQ92" i="35" s="1"/>
  <c r="AC90" i="35"/>
  <c r="AQ90" i="35" s="1"/>
  <c r="AC88" i="35"/>
  <c r="AQ88" i="35" s="1"/>
  <c r="AC86" i="35"/>
  <c r="AQ86" i="35" s="1"/>
  <c r="AC84" i="35"/>
  <c r="AQ84" i="35" s="1"/>
  <c r="AC82" i="35"/>
  <c r="AQ82" i="35" s="1"/>
  <c r="AC80" i="35"/>
  <c r="AQ80" i="35" s="1"/>
  <c r="AC77" i="35"/>
  <c r="AQ77" i="35" s="1"/>
  <c r="AC73" i="35"/>
  <c r="AQ73" i="35" s="1"/>
  <c r="L48" i="42" s="1"/>
  <c r="AC22" i="35"/>
  <c r="AQ22" i="35" s="1"/>
  <c r="AC67" i="35"/>
  <c r="AQ67" i="35" s="1"/>
  <c r="AC9" i="35"/>
  <c r="AQ9" i="35" s="1"/>
  <c r="L44" i="42" s="1"/>
  <c r="AC32" i="35"/>
  <c r="AQ32" i="35" s="1"/>
  <c r="AC30" i="35"/>
  <c r="AQ30" i="35" s="1"/>
  <c r="AC28" i="35"/>
  <c r="AQ28" i="35" s="1"/>
  <c r="AC26" i="35"/>
  <c r="AQ26" i="35" s="1"/>
  <c r="AC24" i="35"/>
  <c r="AQ24" i="35" s="1"/>
  <c r="AC12" i="35"/>
  <c r="AQ12" i="35" s="1"/>
  <c r="AC79" i="35"/>
  <c r="AQ79" i="35" s="1"/>
  <c r="AC75" i="35"/>
  <c r="AQ75" i="35" s="1"/>
  <c r="AC71" i="35"/>
  <c r="AQ71" i="35" s="1"/>
  <c r="AC23" i="35"/>
  <c r="AQ23" i="35" s="1"/>
  <c r="AC18" i="35"/>
  <c r="AQ18" i="35" s="1"/>
  <c r="AC10" i="35"/>
  <c r="AQ10" i="35" s="1"/>
  <c r="AC21" i="35"/>
  <c r="AQ21" i="35" s="1"/>
  <c r="AC70" i="35"/>
  <c r="AQ70" i="35" s="1"/>
  <c r="AC65" i="35"/>
  <c r="AQ65" i="35" s="1"/>
  <c r="AC63" i="35"/>
  <c r="AQ63" i="35" s="1"/>
  <c r="AC61" i="35"/>
  <c r="AQ61" i="35" s="1"/>
  <c r="AC59" i="35"/>
  <c r="AQ59" i="35" s="1"/>
  <c r="AC57" i="35"/>
  <c r="AQ57" i="35" s="1"/>
  <c r="AC55" i="35"/>
  <c r="AQ55" i="35" s="1"/>
  <c r="AC53" i="35"/>
  <c r="AQ53" i="35" s="1"/>
  <c r="AC51" i="35"/>
  <c r="AQ51" i="35" s="1"/>
  <c r="AC49" i="35"/>
  <c r="AQ49" i="35" s="1"/>
  <c r="AC47" i="35"/>
  <c r="AQ47" i="35" s="1"/>
  <c r="AC45" i="35"/>
  <c r="AQ45" i="35" s="1"/>
  <c r="AC43" i="35"/>
  <c r="AQ43" i="35" s="1"/>
  <c r="AC41" i="35"/>
  <c r="AQ41" i="35" s="1"/>
  <c r="AC39" i="35"/>
  <c r="AQ39" i="35" s="1"/>
  <c r="AC37" i="35"/>
  <c r="AQ37" i="35" s="1"/>
  <c r="AC35" i="35"/>
  <c r="AQ35" i="35" s="1"/>
  <c r="AC33" i="35"/>
  <c r="AQ33" i="35" s="1"/>
  <c r="AC69" i="35"/>
  <c r="AQ69" i="35" s="1"/>
  <c r="AC19" i="35"/>
  <c r="AQ19" i="35" s="1"/>
  <c r="AC14" i="35"/>
  <c r="AQ14" i="35" s="1"/>
  <c r="AC17" i="35"/>
  <c r="AQ17" i="35" s="1"/>
  <c r="AC31" i="35"/>
  <c r="AQ31" i="35" s="1"/>
  <c r="AC29" i="35"/>
  <c r="AQ29" i="35" s="1"/>
  <c r="AC27" i="35"/>
  <c r="AQ27" i="35" s="1"/>
  <c r="AC25" i="35"/>
  <c r="AQ25" i="35" s="1"/>
  <c r="AC20" i="35"/>
  <c r="AQ20" i="35" s="1"/>
  <c r="AC76" i="35"/>
  <c r="AQ76" i="35" s="1"/>
  <c r="AC72" i="35"/>
  <c r="AQ72" i="35" s="1"/>
  <c r="AC15" i="35"/>
  <c r="AQ15" i="35" s="1"/>
  <c r="AC78" i="35"/>
  <c r="AQ78" i="35" s="1"/>
  <c r="AC74" i="35"/>
  <c r="AQ74" i="35" s="1"/>
  <c r="L49" i="42" s="1"/>
  <c r="AC13" i="35"/>
  <c r="AQ13" i="35" s="1"/>
  <c r="AC66" i="35"/>
  <c r="AQ66" i="35" s="1"/>
  <c r="AC64" i="35"/>
  <c r="AQ64" i="35" s="1"/>
  <c r="AC62" i="35"/>
  <c r="AQ62" i="35" s="1"/>
  <c r="AC60" i="35"/>
  <c r="AQ60" i="35" s="1"/>
  <c r="AC58" i="35"/>
  <c r="AQ58" i="35" s="1"/>
  <c r="AC56" i="35"/>
  <c r="AQ56" i="35" s="1"/>
  <c r="AC54" i="35"/>
  <c r="AQ54" i="35" s="1"/>
  <c r="AC52" i="35"/>
  <c r="AQ52" i="35" s="1"/>
  <c r="AC50" i="35"/>
  <c r="AQ50" i="35" s="1"/>
  <c r="AC48" i="35"/>
  <c r="AQ48" i="35" s="1"/>
  <c r="AC46" i="35"/>
  <c r="AQ46" i="35" s="1"/>
  <c r="AC44" i="35"/>
  <c r="AQ44" i="35" s="1"/>
  <c r="AC42" i="35"/>
  <c r="AQ42" i="35" s="1"/>
  <c r="AC40" i="35"/>
  <c r="AQ40" i="35" s="1"/>
  <c r="AC38" i="35"/>
  <c r="AQ38" i="35" s="1"/>
  <c r="AC36" i="35"/>
  <c r="AQ36" i="35" s="1"/>
  <c r="AC34" i="35"/>
  <c r="AQ34" i="35" s="1"/>
  <c r="AC16" i="35"/>
  <c r="AQ16" i="35" s="1"/>
  <c r="AC11" i="35"/>
  <c r="AQ11" i="35" s="1"/>
  <c r="EA6" i="42"/>
  <c r="Z6" i="42"/>
  <c r="EP6" i="42"/>
  <c r="J76" i="42"/>
  <c r="K36" i="42"/>
  <c r="K35" i="42"/>
  <c r="J37" i="12"/>
  <c r="CW6" i="42"/>
  <c r="FE6" i="42"/>
  <c r="CH6" i="42"/>
  <c r="DL6" i="42"/>
  <c r="K19" i="40"/>
  <c r="K105" i="40"/>
  <c r="L44" i="40"/>
  <c r="L152" i="40"/>
  <c r="L49" i="40"/>
  <c r="K20" i="40"/>
  <c r="L48" i="40"/>
  <c r="L153" i="40"/>
  <c r="L148" i="40"/>
  <c r="L51" i="42" l="1"/>
  <c r="L46" i="42"/>
  <c r="L56" i="42"/>
  <c r="K233" i="40"/>
  <c r="L202" i="40"/>
  <c r="L201" i="40"/>
  <c r="L197" i="40"/>
  <c r="L57" i="42"/>
  <c r="L55" i="42"/>
  <c r="L54" i="42"/>
  <c r="L53" i="42"/>
  <c r="L52" i="42"/>
  <c r="L50" i="42"/>
  <c r="L47" i="42"/>
  <c r="L43" i="42"/>
  <c r="K216" i="40"/>
  <c r="K240" i="40" s="1"/>
  <c r="L45" i="42"/>
  <c r="K128" i="40"/>
  <c r="K139" i="40" s="1"/>
  <c r="K106" i="40"/>
  <c r="K36" i="12"/>
  <c r="EQ6" i="42" s="1"/>
  <c r="K133" i="40"/>
  <c r="K37" i="42"/>
  <c r="AC7" i="35"/>
  <c r="L29" i="42" s="1"/>
  <c r="L51" i="40"/>
  <c r="L155" i="40"/>
  <c r="L157" i="40"/>
  <c r="L99" i="40"/>
  <c r="L159" i="40"/>
  <c r="L149" i="40"/>
  <c r="K21" i="40"/>
  <c r="L56" i="40"/>
  <c r="L55" i="40"/>
  <c r="L147" i="40"/>
  <c r="L151" i="40"/>
  <c r="L150" i="40"/>
  <c r="L161" i="40"/>
  <c r="L45" i="40"/>
  <c r="L50" i="40"/>
  <c r="L158" i="40"/>
  <c r="L47" i="40"/>
  <c r="L160" i="40"/>
  <c r="L57" i="40"/>
  <c r="L53" i="40"/>
  <c r="L154" i="40"/>
  <c r="L43" i="40"/>
  <c r="L52" i="40"/>
  <c r="L13" i="40"/>
  <c r="L54" i="40"/>
  <c r="L46" i="40"/>
  <c r="L156" i="40"/>
  <c r="L204" i="40" l="1"/>
  <c r="L228" i="40" s="1"/>
  <c r="L209" i="40"/>
  <c r="L233" i="40" s="1"/>
  <c r="L199" i="40"/>
  <c r="L223" i="40" s="1"/>
  <c r="L226" i="40"/>
  <c r="L225" i="40"/>
  <c r="L221" i="40"/>
  <c r="L210" i="40"/>
  <c r="L234" i="40" s="1"/>
  <c r="L208" i="40"/>
  <c r="L232" i="40" s="1"/>
  <c r="L207" i="40"/>
  <c r="L231" i="40" s="1"/>
  <c r="L206" i="40"/>
  <c r="L230" i="40" s="1"/>
  <c r="L205" i="40"/>
  <c r="L229" i="40" s="1"/>
  <c r="L203" i="40"/>
  <c r="L227" i="40" s="1"/>
  <c r="L200" i="40"/>
  <c r="L224" i="40" s="1"/>
  <c r="L196" i="40"/>
  <c r="L220" i="40" s="1"/>
  <c r="L63" i="40"/>
  <c r="L167" i="40"/>
  <c r="L198" i="40"/>
  <c r="L222" i="40" s="1"/>
  <c r="L63" i="42"/>
  <c r="K129" i="40"/>
  <c r="K140" i="40" s="1"/>
  <c r="L122" i="40"/>
  <c r="L36" i="42"/>
  <c r="L35" i="42"/>
  <c r="EB6" i="42"/>
  <c r="K76" i="42"/>
  <c r="K95" i="42" s="1"/>
  <c r="K96" i="42" s="1"/>
  <c r="AD4" i="35"/>
  <c r="AP6" i="42"/>
  <c r="FF6" i="42"/>
  <c r="DM6" i="42"/>
  <c r="K37" i="12"/>
  <c r="BT6" i="42"/>
  <c r="AA6" i="42"/>
  <c r="L35" i="12"/>
  <c r="AD208" i="35"/>
  <c r="AR208" i="35" s="1"/>
  <c r="AD206" i="35"/>
  <c r="AR206" i="35" s="1"/>
  <c r="AD204" i="35"/>
  <c r="AR204" i="35" s="1"/>
  <c r="AD202" i="35"/>
  <c r="AR202" i="35" s="1"/>
  <c r="AD200" i="35"/>
  <c r="AR200" i="35" s="1"/>
  <c r="AD198" i="35"/>
  <c r="AR198" i="35" s="1"/>
  <c r="AD196" i="35"/>
  <c r="AR196" i="35" s="1"/>
  <c r="AD194" i="35"/>
  <c r="AR194" i="35" s="1"/>
  <c r="AD192" i="35"/>
  <c r="AR192" i="35" s="1"/>
  <c r="AD190" i="35"/>
  <c r="AR190" i="35" s="1"/>
  <c r="AD181" i="35"/>
  <c r="AR181" i="35" s="1"/>
  <c r="AD186" i="35"/>
  <c r="AR186" i="35" s="1"/>
  <c r="AD178" i="35"/>
  <c r="AR178" i="35" s="1"/>
  <c r="AD176" i="35"/>
  <c r="AR176" i="35" s="1"/>
  <c r="AD174" i="35"/>
  <c r="AR174" i="35" s="1"/>
  <c r="AD172" i="35"/>
  <c r="AR172" i="35" s="1"/>
  <c r="AD170" i="35"/>
  <c r="AR170" i="35" s="1"/>
  <c r="AD168" i="35"/>
  <c r="AR168" i="35" s="1"/>
  <c r="AD166" i="35"/>
  <c r="AR166" i="35" s="1"/>
  <c r="AD164" i="35"/>
  <c r="AR164" i="35" s="1"/>
  <c r="AD162" i="35"/>
  <c r="AR162" i="35" s="1"/>
  <c r="AD160" i="35"/>
  <c r="AR160" i="35" s="1"/>
  <c r="AD158" i="35"/>
  <c r="AR158" i="35" s="1"/>
  <c r="AD156" i="35"/>
  <c r="AR156" i="35" s="1"/>
  <c r="AD154" i="35"/>
  <c r="AR154" i="35" s="1"/>
  <c r="AD152" i="35"/>
  <c r="AR152" i="35" s="1"/>
  <c r="AD150" i="35"/>
  <c r="AR150" i="35" s="1"/>
  <c r="AD148" i="35"/>
  <c r="AR148" i="35" s="1"/>
  <c r="AD146" i="35"/>
  <c r="AR146" i="35" s="1"/>
  <c r="AD144" i="35"/>
  <c r="AR144" i="35" s="1"/>
  <c r="AD142" i="35"/>
  <c r="AR142" i="35" s="1"/>
  <c r="AD140" i="35"/>
  <c r="AR140" i="35" s="1"/>
  <c r="AD138" i="35"/>
  <c r="AR138" i="35" s="1"/>
  <c r="AD136" i="35"/>
  <c r="AR136" i="35" s="1"/>
  <c r="AD134" i="35"/>
  <c r="AR134" i="35" s="1"/>
  <c r="AD132" i="35"/>
  <c r="AR132" i="35" s="1"/>
  <c r="AD130" i="35"/>
  <c r="AR130" i="35" s="1"/>
  <c r="AD128" i="35"/>
  <c r="AR128" i="35" s="1"/>
  <c r="AD126" i="35"/>
  <c r="AR126" i="35" s="1"/>
  <c r="AD124" i="35"/>
  <c r="AR124" i="35" s="1"/>
  <c r="AD115" i="35"/>
  <c r="AR115" i="35" s="1"/>
  <c r="AD113" i="35"/>
  <c r="AR113" i="35" s="1"/>
  <c r="AD111" i="35"/>
  <c r="AR111" i="35" s="1"/>
  <c r="AD109" i="35"/>
  <c r="AR109" i="35" s="1"/>
  <c r="AD107" i="35"/>
  <c r="AR107" i="35" s="1"/>
  <c r="AD105" i="35"/>
  <c r="AR105" i="35" s="1"/>
  <c r="AD103" i="35"/>
  <c r="AR103" i="35" s="1"/>
  <c r="AD101" i="35"/>
  <c r="AR101" i="35" s="1"/>
  <c r="AD99" i="35"/>
  <c r="AR99" i="35" s="1"/>
  <c r="AD97" i="35"/>
  <c r="AR97" i="35" s="1"/>
  <c r="AD95" i="35"/>
  <c r="AR95" i="35" s="1"/>
  <c r="AD93" i="35"/>
  <c r="AR93" i="35" s="1"/>
  <c r="AD91" i="35"/>
  <c r="AR91" i="35" s="1"/>
  <c r="AD89" i="35"/>
  <c r="AR89" i="35" s="1"/>
  <c r="AD87" i="35"/>
  <c r="AR87" i="35" s="1"/>
  <c r="AD85" i="35"/>
  <c r="AR85" i="35" s="1"/>
  <c r="AD83" i="35"/>
  <c r="AR83" i="35" s="1"/>
  <c r="AD81" i="35"/>
  <c r="AR81" i="35" s="1"/>
  <c r="AD116" i="35"/>
  <c r="AR116" i="35" s="1"/>
  <c r="AD183" i="35"/>
  <c r="AR183" i="35" s="1"/>
  <c r="AD188" i="35"/>
  <c r="AR188" i="35" s="1"/>
  <c r="AD180" i="35"/>
  <c r="AR180" i="35" s="1"/>
  <c r="AD117" i="35"/>
  <c r="AR117" i="35" s="1"/>
  <c r="AD118" i="35"/>
  <c r="AR118" i="35" s="1"/>
  <c r="AD207" i="35"/>
  <c r="AR207" i="35" s="1"/>
  <c r="AD205" i="35"/>
  <c r="AR205" i="35" s="1"/>
  <c r="AD203" i="35"/>
  <c r="AR203" i="35" s="1"/>
  <c r="AD201" i="35"/>
  <c r="AR201" i="35" s="1"/>
  <c r="AD199" i="35"/>
  <c r="AR199" i="35" s="1"/>
  <c r="AD197" i="35"/>
  <c r="AR197" i="35" s="1"/>
  <c r="AD195" i="35"/>
  <c r="AR195" i="35" s="1"/>
  <c r="AD193" i="35"/>
  <c r="AR193" i="35" s="1"/>
  <c r="AD191" i="35"/>
  <c r="AR191" i="35" s="1"/>
  <c r="AD189" i="35"/>
  <c r="AR189" i="35" s="1"/>
  <c r="AD185" i="35"/>
  <c r="AR185" i="35" s="1"/>
  <c r="AD182" i="35"/>
  <c r="AR182" i="35" s="1"/>
  <c r="AD177" i="35"/>
  <c r="AR177" i="35" s="1"/>
  <c r="AD175" i="35"/>
  <c r="AR175" i="35" s="1"/>
  <c r="AD173" i="35"/>
  <c r="AR173" i="35" s="1"/>
  <c r="AD171" i="35"/>
  <c r="AR171" i="35" s="1"/>
  <c r="AD169" i="35"/>
  <c r="AR169" i="35" s="1"/>
  <c r="AD167" i="35"/>
  <c r="AR167" i="35" s="1"/>
  <c r="AD165" i="35"/>
  <c r="AR165" i="35" s="1"/>
  <c r="AD163" i="35"/>
  <c r="AR163" i="35" s="1"/>
  <c r="AD161" i="35"/>
  <c r="AR161" i="35" s="1"/>
  <c r="AD159" i="35"/>
  <c r="AR159" i="35" s="1"/>
  <c r="AD157" i="35"/>
  <c r="AR157" i="35" s="1"/>
  <c r="AD155" i="35"/>
  <c r="AR155" i="35" s="1"/>
  <c r="AD153" i="35"/>
  <c r="AR153" i="35" s="1"/>
  <c r="AD151" i="35"/>
  <c r="AR151" i="35" s="1"/>
  <c r="AD149" i="35"/>
  <c r="AR149" i="35" s="1"/>
  <c r="AD147" i="35"/>
  <c r="AR147" i="35" s="1"/>
  <c r="AD145" i="35"/>
  <c r="AR145" i="35" s="1"/>
  <c r="AD143" i="35"/>
  <c r="AR143" i="35" s="1"/>
  <c r="AD141" i="35"/>
  <c r="AR141" i="35" s="1"/>
  <c r="AD139" i="35"/>
  <c r="AR139" i="35" s="1"/>
  <c r="AD137" i="35"/>
  <c r="AR137" i="35" s="1"/>
  <c r="AD135" i="35"/>
  <c r="AR135" i="35" s="1"/>
  <c r="AD133" i="35"/>
  <c r="AR133" i="35" s="1"/>
  <c r="AD131" i="35"/>
  <c r="AR131" i="35" s="1"/>
  <c r="AD129" i="35"/>
  <c r="AR129" i="35" s="1"/>
  <c r="AD127" i="35"/>
  <c r="AR127" i="35" s="1"/>
  <c r="AD125" i="35"/>
  <c r="AR125" i="35" s="1"/>
  <c r="AD123" i="35"/>
  <c r="AR123" i="35" s="1"/>
  <c r="AD119" i="35"/>
  <c r="AR119" i="35" s="1"/>
  <c r="AD112" i="35"/>
  <c r="AR112" i="35" s="1"/>
  <c r="AD110" i="35"/>
  <c r="AR110" i="35" s="1"/>
  <c r="AD108" i="35"/>
  <c r="AR108" i="35" s="1"/>
  <c r="AD106" i="35"/>
  <c r="AR106" i="35" s="1"/>
  <c r="AD104" i="35"/>
  <c r="AR104" i="35" s="1"/>
  <c r="AD102" i="35"/>
  <c r="AR102" i="35" s="1"/>
  <c r="AD100" i="35"/>
  <c r="AR100" i="35" s="1"/>
  <c r="AD98" i="35"/>
  <c r="AR98" i="35" s="1"/>
  <c r="AD96" i="35"/>
  <c r="AR96" i="35" s="1"/>
  <c r="AD94" i="35"/>
  <c r="AR94" i="35" s="1"/>
  <c r="AD92" i="35"/>
  <c r="AR92" i="35" s="1"/>
  <c r="AD90" i="35"/>
  <c r="AR90" i="35" s="1"/>
  <c r="AD88" i="35"/>
  <c r="AR88" i="35" s="1"/>
  <c r="AD86" i="35"/>
  <c r="AR86" i="35" s="1"/>
  <c r="AD84" i="35"/>
  <c r="AR84" i="35" s="1"/>
  <c r="AD82" i="35"/>
  <c r="AR82" i="35" s="1"/>
  <c r="AD80" i="35"/>
  <c r="AR80" i="35" s="1"/>
  <c r="AD120" i="35"/>
  <c r="AR120" i="35" s="1"/>
  <c r="AD78" i="35"/>
  <c r="AR78" i="35" s="1"/>
  <c r="AD74" i="35"/>
  <c r="AR74" i="35" s="1"/>
  <c r="M49" i="42" s="1"/>
  <c r="AD67" i="35"/>
  <c r="AR67" i="35" s="1"/>
  <c r="AD187" i="35"/>
  <c r="AR187" i="35" s="1"/>
  <c r="AD179" i="35"/>
  <c r="AR179" i="35" s="1"/>
  <c r="AD184" i="35"/>
  <c r="AR184" i="35" s="1"/>
  <c r="AD121" i="35"/>
  <c r="AR121" i="35" s="1"/>
  <c r="AD122" i="35"/>
  <c r="AR122" i="35" s="1"/>
  <c r="AD114" i="35"/>
  <c r="AR114" i="35" s="1"/>
  <c r="AD13" i="35"/>
  <c r="AR13" i="35" s="1"/>
  <c r="AD70" i="35"/>
  <c r="AR70" i="35" s="1"/>
  <c r="AD65" i="35"/>
  <c r="AR65" i="35" s="1"/>
  <c r="AD63" i="35"/>
  <c r="AR63" i="35" s="1"/>
  <c r="AD61" i="35"/>
  <c r="AR61" i="35" s="1"/>
  <c r="AD59" i="35"/>
  <c r="AR59" i="35" s="1"/>
  <c r="AD57" i="35"/>
  <c r="AR57" i="35" s="1"/>
  <c r="AD55" i="35"/>
  <c r="AR55" i="35" s="1"/>
  <c r="AD53" i="35"/>
  <c r="AR53" i="35" s="1"/>
  <c r="AD51" i="35"/>
  <c r="AR51" i="35" s="1"/>
  <c r="AD49" i="35"/>
  <c r="AR49" i="35" s="1"/>
  <c r="AD47" i="35"/>
  <c r="AR47" i="35" s="1"/>
  <c r="AD45" i="35"/>
  <c r="AR45" i="35" s="1"/>
  <c r="AD43" i="35"/>
  <c r="AR43" i="35" s="1"/>
  <c r="AD41" i="35"/>
  <c r="AR41" i="35" s="1"/>
  <c r="AD39" i="35"/>
  <c r="AR39" i="35" s="1"/>
  <c r="AD37" i="35"/>
  <c r="AR37" i="35" s="1"/>
  <c r="AD35" i="35"/>
  <c r="AR35" i="35" s="1"/>
  <c r="AD33" i="35"/>
  <c r="AR33" i="35" s="1"/>
  <c r="AD31" i="35"/>
  <c r="AR31" i="35" s="1"/>
  <c r="AD29" i="35"/>
  <c r="AR29" i="35" s="1"/>
  <c r="AD27" i="35"/>
  <c r="AR27" i="35" s="1"/>
  <c r="AD25" i="35"/>
  <c r="AR25" i="35" s="1"/>
  <c r="AD16" i="35"/>
  <c r="AR16" i="35" s="1"/>
  <c r="AD14" i="35"/>
  <c r="AR14" i="35" s="1"/>
  <c r="AD12" i="35"/>
  <c r="AR12" i="35" s="1"/>
  <c r="AD77" i="35"/>
  <c r="AR77" i="35" s="1"/>
  <c r="AD73" i="35"/>
  <c r="AR73" i="35" s="1"/>
  <c r="AD10" i="35"/>
  <c r="AR10" i="35" s="1"/>
  <c r="AD21" i="35"/>
  <c r="AR21" i="35" s="1"/>
  <c r="AD79" i="35"/>
  <c r="AR79" i="35" s="1"/>
  <c r="AD75" i="35"/>
  <c r="AR75" i="35" s="1"/>
  <c r="AD71" i="35"/>
  <c r="AR71" i="35" s="1"/>
  <c r="AD66" i="35"/>
  <c r="AR66" i="35" s="1"/>
  <c r="AD64" i="35"/>
  <c r="AR64" i="35" s="1"/>
  <c r="AD62" i="35"/>
  <c r="AR62" i="35" s="1"/>
  <c r="AD60" i="35"/>
  <c r="AR60" i="35" s="1"/>
  <c r="AD58" i="35"/>
  <c r="AR58" i="35" s="1"/>
  <c r="AD56" i="35"/>
  <c r="AR56" i="35" s="1"/>
  <c r="AD54" i="35"/>
  <c r="AR54" i="35" s="1"/>
  <c r="AD52" i="35"/>
  <c r="AR52" i="35" s="1"/>
  <c r="AD50" i="35"/>
  <c r="AR50" i="35" s="1"/>
  <c r="AD48" i="35"/>
  <c r="AR48" i="35" s="1"/>
  <c r="AD46" i="35"/>
  <c r="AR46" i="35" s="1"/>
  <c r="AD44" i="35"/>
  <c r="AR44" i="35" s="1"/>
  <c r="AD42" i="35"/>
  <c r="AR42" i="35" s="1"/>
  <c r="AD40" i="35"/>
  <c r="AR40" i="35" s="1"/>
  <c r="AD38" i="35"/>
  <c r="AR38" i="35" s="1"/>
  <c r="AD36" i="35"/>
  <c r="AR36" i="35" s="1"/>
  <c r="AD34" i="35"/>
  <c r="AR34" i="35" s="1"/>
  <c r="AD32" i="35"/>
  <c r="AR32" i="35" s="1"/>
  <c r="AD30" i="35"/>
  <c r="AR30" i="35" s="1"/>
  <c r="AD28" i="35"/>
  <c r="AR28" i="35" s="1"/>
  <c r="AD26" i="35"/>
  <c r="AR26" i="35" s="1"/>
  <c r="AD24" i="35"/>
  <c r="AR24" i="35" s="1"/>
  <c r="AD23" i="35"/>
  <c r="AR23" i="35" s="1"/>
  <c r="AD22" i="35"/>
  <c r="AR22" i="35" s="1"/>
  <c r="AD9" i="35"/>
  <c r="AR9" i="35" s="1"/>
  <c r="M44" i="42" s="1"/>
  <c r="AD17" i="35"/>
  <c r="AR17" i="35" s="1"/>
  <c r="AD20" i="35"/>
  <c r="AR20" i="35" s="1"/>
  <c r="AD15" i="35"/>
  <c r="AR15" i="35" s="1"/>
  <c r="AD76" i="35"/>
  <c r="AR76" i="35" s="1"/>
  <c r="AD72" i="35"/>
  <c r="AR72" i="35" s="1"/>
  <c r="AD69" i="35"/>
  <c r="AR69" i="35" s="1"/>
  <c r="AD19" i="35"/>
  <c r="AR19" i="35" s="1"/>
  <c r="AD11" i="35"/>
  <c r="AR11" i="35" s="1"/>
  <c r="AD68" i="35"/>
  <c r="AR68" i="35" s="1"/>
  <c r="AD18" i="35"/>
  <c r="AR18" i="35" s="1"/>
  <c r="O4" i="35"/>
  <c r="CX6" i="42"/>
  <c r="BE6" i="42"/>
  <c r="M6" i="42"/>
  <c r="CI6" i="42"/>
  <c r="M44" i="40"/>
  <c r="M41" i="40"/>
  <c r="L20" i="40"/>
  <c r="M49" i="40"/>
  <c r="M153" i="40"/>
  <c r="M148" i="40"/>
  <c r="L19" i="40"/>
  <c r="M97" i="40"/>
  <c r="M11" i="40"/>
  <c r="L105" i="40"/>
  <c r="M48" i="42" l="1"/>
  <c r="M56" i="42"/>
  <c r="M51" i="42"/>
  <c r="M202" i="40"/>
  <c r="M46" i="42"/>
  <c r="M197" i="40"/>
  <c r="M57" i="42"/>
  <c r="M53" i="42"/>
  <c r="M55" i="42"/>
  <c r="M54" i="42"/>
  <c r="M43" i="42"/>
  <c r="M52" i="42"/>
  <c r="M47" i="42"/>
  <c r="M50" i="42"/>
  <c r="M45" i="42"/>
  <c r="L216" i="40"/>
  <c r="L240" i="40" s="1"/>
  <c r="L128" i="40"/>
  <c r="L139" i="40" s="1"/>
  <c r="L106" i="40"/>
  <c r="M145" i="40"/>
  <c r="AD7" i="35"/>
  <c r="M29" i="42" s="1"/>
  <c r="L37" i="42"/>
  <c r="BU6" i="42"/>
  <c r="CJ6" i="42"/>
  <c r="P4" i="35"/>
  <c r="L36" i="12"/>
  <c r="CY6" i="42" s="1"/>
  <c r="L133" i="40"/>
  <c r="M152" i="40"/>
  <c r="M48" i="40"/>
  <c r="M53" i="40"/>
  <c r="M54" i="40"/>
  <c r="M161" i="40"/>
  <c r="M13" i="40"/>
  <c r="M155" i="40"/>
  <c r="M158" i="40"/>
  <c r="M50" i="40"/>
  <c r="L21" i="40"/>
  <c r="M159" i="40"/>
  <c r="M57" i="40"/>
  <c r="M43" i="40"/>
  <c r="M51" i="40"/>
  <c r="M45" i="40"/>
  <c r="M46" i="40"/>
  <c r="M56" i="40"/>
  <c r="M149" i="40"/>
  <c r="M147" i="40"/>
  <c r="M52" i="40"/>
  <c r="M47" i="40"/>
  <c r="M151" i="40"/>
  <c r="M55" i="40"/>
  <c r="M99" i="40"/>
  <c r="M160" i="40"/>
  <c r="M154" i="40"/>
  <c r="M157" i="40"/>
  <c r="M156" i="40"/>
  <c r="M150" i="40"/>
  <c r="M201" i="40" l="1"/>
  <c r="M225" i="40" s="1"/>
  <c r="M209" i="40"/>
  <c r="M204" i="40"/>
  <c r="M228" i="40" s="1"/>
  <c r="M226" i="40"/>
  <c r="M199" i="40"/>
  <c r="M223" i="40" s="1"/>
  <c r="M221" i="40"/>
  <c r="M210" i="40"/>
  <c r="M234" i="40" s="1"/>
  <c r="M208" i="40"/>
  <c r="M232" i="40" s="1"/>
  <c r="M206" i="40"/>
  <c r="M230" i="40" s="1"/>
  <c r="M207" i="40"/>
  <c r="M231" i="40" s="1"/>
  <c r="M196" i="40"/>
  <c r="M220" i="40" s="1"/>
  <c r="M205" i="40"/>
  <c r="M229" i="40" s="1"/>
  <c r="M200" i="40"/>
  <c r="M224" i="40" s="1"/>
  <c r="M63" i="42"/>
  <c r="M203" i="40"/>
  <c r="M227" i="40" s="1"/>
  <c r="M167" i="40"/>
  <c r="M198" i="40"/>
  <c r="M63" i="40"/>
  <c r="M122" i="40"/>
  <c r="AB6" i="42"/>
  <c r="DN6" i="42"/>
  <c r="M35" i="42"/>
  <c r="M36" i="42"/>
  <c r="AE208" i="35"/>
  <c r="AE204" i="35"/>
  <c r="AE200" i="35"/>
  <c r="AE196" i="35"/>
  <c r="AE191" i="35"/>
  <c r="AE189" i="35"/>
  <c r="AE177" i="35"/>
  <c r="AE173" i="35"/>
  <c r="AE169" i="35"/>
  <c r="AE165" i="35"/>
  <c r="AE161" i="35"/>
  <c r="AE157" i="35"/>
  <c r="AE153" i="35"/>
  <c r="AE149" i="35"/>
  <c r="AE145" i="35"/>
  <c r="AE141" i="35"/>
  <c r="AE137" i="35"/>
  <c r="AE192" i="35"/>
  <c r="AE134" i="35"/>
  <c r="AE133" i="35"/>
  <c r="AE113" i="35"/>
  <c r="AE109" i="35"/>
  <c r="AE105" i="35"/>
  <c r="AE101" i="35"/>
  <c r="AE97" i="35"/>
  <c r="AE93" i="35"/>
  <c r="AE89" i="35"/>
  <c r="AE85" i="35"/>
  <c r="AE81" i="35"/>
  <c r="AE77" i="35"/>
  <c r="AE73" i="35"/>
  <c r="AE69" i="35"/>
  <c r="AE132" i="35"/>
  <c r="AE129" i="35"/>
  <c r="AE127" i="35"/>
  <c r="AE125" i="35"/>
  <c r="AE123" i="35"/>
  <c r="AE63" i="35"/>
  <c r="AE59" i="35"/>
  <c r="AE55" i="35"/>
  <c r="AE51" i="35"/>
  <c r="AE47" i="35"/>
  <c r="AE43" i="35"/>
  <c r="AE39" i="35"/>
  <c r="AE35" i="35"/>
  <c r="AE31" i="35"/>
  <c r="AE27" i="35"/>
  <c r="AE205" i="35"/>
  <c r="AE201" i="35"/>
  <c r="AE197" i="35"/>
  <c r="AE193" i="35"/>
  <c r="AE188" i="35"/>
  <c r="AE186" i="35"/>
  <c r="AE184" i="35"/>
  <c r="AE182" i="35"/>
  <c r="AE180" i="35"/>
  <c r="AE178" i="35"/>
  <c r="AE174" i="35"/>
  <c r="AE170" i="35"/>
  <c r="AE166" i="35"/>
  <c r="AE162" i="35"/>
  <c r="AE158" i="35"/>
  <c r="AE154" i="35"/>
  <c r="AE150" i="35"/>
  <c r="AE146" i="35"/>
  <c r="AE142" i="35"/>
  <c r="AE138" i="35"/>
  <c r="AE121" i="35"/>
  <c r="AE119" i="35"/>
  <c r="AE117" i="35"/>
  <c r="AE115" i="35"/>
  <c r="AE110" i="35"/>
  <c r="AE106" i="35"/>
  <c r="AE102" i="35"/>
  <c r="AE98" i="35"/>
  <c r="AE94" i="35"/>
  <c r="AE90" i="35"/>
  <c r="AE86" i="35"/>
  <c r="AE82" i="35"/>
  <c r="AE78" i="35"/>
  <c r="AE74" i="35"/>
  <c r="AE70" i="35"/>
  <c r="AE66" i="35"/>
  <c r="AE64" i="35"/>
  <c r="AE60" i="35"/>
  <c r="AE56" i="35"/>
  <c r="AE52" i="35"/>
  <c r="AE48" i="35"/>
  <c r="AE44" i="35"/>
  <c r="AE40" i="35"/>
  <c r="AE36" i="35"/>
  <c r="AE32" i="35"/>
  <c r="AE206" i="35"/>
  <c r="AE202" i="35"/>
  <c r="AE198" i="35"/>
  <c r="AE194" i="35"/>
  <c r="AE190" i="35"/>
  <c r="AE175" i="35"/>
  <c r="AE171" i="35"/>
  <c r="AE167" i="35"/>
  <c r="AE163" i="35"/>
  <c r="AE159" i="35"/>
  <c r="AE155" i="35"/>
  <c r="AE151" i="35"/>
  <c r="AE147" i="35"/>
  <c r="AE143" i="35"/>
  <c r="AE139" i="35"/>
  <c r="AE135" i="35"/>
  <c r="AE187" i="35"/>
  <c r="AE185" i="35"/>
  <c r="AE183" i="35"/>
  <c r="AE181" i="35"/>
  <c r="AE179" i="35"/>
  <c r="AE111" i="35"/>
  <c r="AE107" i="35"/>
  <c r="AE103" i="35"/>
  <c r="AE99" i="35"/>
  <c r="AE95" i="35"/>
  <c r="AE91" i="35"/>
  <c r="AE87" i="35"/>
  <c r="AE83" i="35"/>
  <c r="AE79" i="35"/>
  <c r="AE75" i="35"/>
  <c r="AE71" i="35"/>
  <c r="AE67" i="35"/>
  <c r="AE130" i="35"/>
  <c r="AE128" i="35"/>
  <c r="AE126" i="35"/>
  <c r="AE124" i="35"/>
  <c r="AE122" i="35"/>
  <c r="AE120" i="35"/>
  <c r="AE118" i="35"/>
  <c r="AE116" i="35"/>
  <c r="AE114" i="35"/>
  <c r="AE131" i="35"/>
  <c r="AE65" i="35"/>
  <c r="AE61" i="35"/>
  <c r="AE57" i="35"/>
  <c r="AE53" i="35"/>
  <c r="AE49" i="35"/>
  <c r="AE45" i="35"/>
  <c r="AE41" i="35"/>
  <c r="AE207" i="35"/>
  <c r="AE203" i="35"/>
  <c r="AE199" i="35"/>
  <c r="AE195" i="35"/>
  <c r="AE176" i="35"/>
  <c r="AE172" i="35"/>
  <c r="AE168" i="35"/>
  <c r="AE164" i="35"/>
  <c r="AE160" i="35"/>
  <c r="AE156" i="35"/>
  <c r="AE152" i="35"/>
  <c r="AE148" i="35"/>
  <c r="AE144" i="35"/>
  <c r="AE140" i="35"/>
  <c r="AE136" i="35"/>
  <c r="AE112" i="35"/>
  <c r="AE108" i="35"/>
  <c r="AE104" i="35"/>
  <c r="AE100" i="35"/>
  <c r="AE96" i="35"/>
  <c r="AE92" i="35"/>
  <c r="AE88" i="35"/>
  <c r="AE84" i="35"/>
  <c r="AE80" i="35"/>
  <c r="AE76" i="35"/>
  <c r="AE72" i="35"/>
  <c r="AE68" i="35"/>
  <c r="AE62" i="35"/>
  <c r="AE58" i="35"/>
  <c r="AE54" i="35"/>
  <c r="AE50" i="35"/>
  <c r="AE46" i="35"/>
  <c r="AE42" i="35"/>
  <c r="AE38" i="35"/>
  <c r="AE34" i="35"/>
  <c r="AE30" i="35"/>
  <c r="AE28" i="35"/>
  <c r="AE26" i="35"/>
  <c r="AS26" i="35" s="1"/>
  <c r="AE24" i="35"/>
  <c r="AE20" i="35"/>
  <c r="AE23" i="35"/>
  <c r="AE18" i="35"/>
  <c r="AE21" i="35"/>
  <c r="AE16" i="35"/>
  <c r="AE12" i="35"/>
  <c r="AE19" i="35"/>
  <c r="AE14" i="35"/>
  <c r="AE10" i="35"/>
  <c r="AE17" i="35"/>
  <c r="AE33" i="35"/>
  <c r="AE25" i="35"/>
  <c r="AE15" i="35"/>
  <c r="AE13" i="35"/>
  <c r="AE37" i="35"/>
  <c r="AE29" i="35"/>
  <c r="AE11" i="35"/>
  <c r="AE22" i="35"/>
  <c r="AE9" i="35"/>
  <c r="L129" i="40"/>
  <c r="L140" i="40" s="1"/>
  <c r="AE4" i="35"/>
  <c r="ER6" i="42"/>
  <c r="N6" i="42"/>
  <c r="EC6" i="42"/>
  <c r="L37" i="12"/>
  <c r="BF6" i="42"/>
  <c r="AQ6" i="42"/>
  <c r="FG6" i="42"/>
  <c r="L76" i="42"/>
  <c r="L95" i="42" s="1"/>
  <c r="L96" i="42" s="1"/>
  <c r="M20" i="40"/>
  <c r="M19" i="40"/>
  <c r="M105" i="40"/>
  <c r="N11" i="40"/>
  <c r="N41" i="40"/>
  <c r="N97" i="40"/>
  <c r="M233" i="40" l="1"/>
  <c r="M216" i="40"/>
  <c r="M240" i="40" s="1"/>
  <c r="AF21" i="35"/>
  <c r="AS21" i="35"/>
  <c r="AF20" i="35"/>
  <c r="AS20" i="35"/>
  <c r="AF19" i="35"/>
  <c r="AS19" i="35"/>
  <c r="AF18" i="35"/>
  <c r="AS18" i="35"/>
  <c r="AF22" i="35"/>
  <c r="AS22" i="35"/>
  <c r="AF23" i="35"/>
  <c r="AS23" i="35"/>
  <c r="M222" i="40"/>
  <c r="AF13" i="35"/>
  <c r="AS13" i="35"/>
  <c r="AF9" i="35"/>
  <c r="AS9" i="35"/>
  <c r="N44" i="42" s="1"/>
  <c r="AF12" i="35"/>
  <c r="AS12" i="35"/>
  <c r="AF11" i="35"/>
  <c r="AS11" i="35"/>
  <c r="AF15" i="35"/>
  <c r="AS15" i="35"/>
  <c r="AF10" i="35"/>
  <c r="AS10" i="35"/>
  <c r="AF16" i="35"/>
  <c r="AS16" i="35"/>
  <c r="AF17" i="35"/>
  <c r="AS17" i="35"/>
  <c r="AF14" i="35"/>
  <c r="AS14" i="35"/>
  <c r="AF88" i="35"/>
  <c r="AS88" i="35"/>
  <c r="AF172" i="35"/>
  <c r="AS172" i="35"/>
  <c r="AF118" i="35"/>
  <c r="AS118" i="35"/>
  <c r="AF103" i="35"/>
  <c r="AS103" i="35"/>
  <c r="AF167" i="35"/>
  <c r="AS167" i="35"/>
  <c r="AF64" i="35"/>
  <c r="AS64" i="35"/>
  <c r="AF121" i="35"/>
  <c r="AS121" i="35"/>
  <c r="AF205" i="35"/>
  <c r="AS205" i="35"/>
  <c r="AF69" i="35"/>
  <c r="AS69" i="35"/>
  <c r="AF141" i="35"/>
  <c r="AS141" i="35"/>
  <c r="AF28" i="35"/>
  <c r="AS28" i="35"/>
  <c r="AF76" i="35"/>
  <c r="AS76" i="35"/>
  <c r="AF160" i="35"/>
  <c r="AS160" i="35"/>
  <c r="AF128" i="35"/>
  <c r="AS128" i="35"/>
  <c r="AF75" i="35"/>
  <c r="AS75" i="35"/>
  <c r="AF91" i="35"/>
  <c r="AS91" i="35"/>
  <c r="AF107" i="35"/>
  <c r="AS107" i="35"/>
  <c r="AF183" i="35"/>
  <c r="AS183" i="35"/>
  <c r="AF139" i="35"/>
  <c r="AS139" i="35"/>
  <c r="AF155" i="35"/>
  <c r="AS155" i="35"/>
  <c r="AF171" i="35"/>
  <c r="AS171" i="35"/>
  <c r="AF198" i="35"/>
  <c r="AS198" i="35"/>
  <c r="AF36" i="35"/>
  <c r="AS36" i="35"/>
  <c r="AF52" i="35"/>
  <c r="AS52" i="35"/>
  <c r="AF66" i="35"/>
  <c r="AS66" i="35"/>
  <c r="AF82" i="35"/>
  <c r="AS82" i="35"/>
  <c r="AF98" i="35"/>
  <c r="AS98" i="35"/>
  <c r="AF115" i="35"/>
  <c r="AS115" i="35"/>
  <c r="AF138" i="35"/>
  <c r="AS138" i="35"/>
  <c r="AF154" i="35"/>
  <c r="AS154" i="35"/>
  <c r="AF170" i="35"/>
  <c r="AS170" i="35"/>
  <c r="AF182" i="35"/>
  <c r="AS182" i="35"/>
  <c r="AF193" i="35"/>
  <c r="AS193" i="35"/>
  <c r="AF27" i="35"/>
  <c r="AS27" i="35"/>
  <c r="AF43" i="35"/>
  <c r="AS43" i="35"/>
  <c r="AF59" i="35"/>
  <c r="AS59" i="35"/>
  <c r="AF127" i="35"/>
  <c r="AS127" i="35"/>
  <c r="AF73" i="35"/>
  <c r="AS73" i="35"/>
  <c r="AF89" i="35"/>
  <c r="AS89" i="35"/>
  <c r="AF105" i="35"/>
  <c r="AS105" i="35"/>
  <c r="AF134" i="35"/>
  <c r="AS134" i="35"/>
  <c r="AF145" i="35"/>
  <c r="AS145" i="35"/>
  <c r="AF161" i="35"/>
  <c r="AS161" i="35"/>
  <c r="AF177" i="35"/>
  <c r="AS177" i="35"/>
  <c r="AF200" i="35"/>
  <c r="AS200" i="35"/>
  <c r="AF37" i="35"/>
  <c r="AS37" i="35"/>
  <c r="AF72" i="35"/>
  <c r="AS72" i="35"/>
  <c r="AF156" i="35"/>
  <c r="AS156" i="35"/>
  <c r="AF65" i="35"/>
  <c r="AS65" i="35"/>
  <c r="AF87" i="35"/>
  <c r="AS87" i="35"/>
  <c r="AF151" i="35"/>
  <c r="AS151" i="35"/>
  <c r="AF48" i="35"/>
  <c r="AS48" i="35"/>
  <c r="AF110" i="35"/>
  <c r="AS110" i="35"/>
  <c r="AF180" i="35"/>
  <c r="AS180" i="35"/>
  <c r="AF55" i="35"/>
  <c r="AS55" i="35"/>
  <c r="AF101" i="35"/>
  <c r="AS101" i="35"/>
  <c r="AF173" i="35"/>
  <c r="AS173" i="35"/>
  <c r="AF58" i="35"/>
  <c r="AS58" i="35"/>
  <c r="AF108" i="35"/>
  <c r="AS108" i="35"/>
  <c r="AF176" i="35"/>
  <c r="AS176" i="35"/>
  <c r="AF207" i="35"/>
  <c r="AS207" i="35"/>
  <c r="AF131" i="35"/>
  <c r="AS131" i="35"/>
  <c r="AF120" i="35"/>
  <c r="AS120" i="35"/>
  <c r="AF46" i="35"/>
  <c r="AS46" i="35"/>
  <c r="AF80" i="35"/>
  <c r="AS80" i="35"/>
  <c r="AF96" i="35"/>
  <c r="AS96" i="35"/>
  <c r="AF112" i="35"/>
  <c r="AS112" i="35"/>
  <c r="AF148" i="35"/>
  <c r="AS148" i="35"/>
  <c r="AF164" i="35"/>
  <c r="AS164" i="35"/>
  <c r="AF195" i="35"/>
  <c r="AS195" i="35"/>
  <c r="AF41" i="35"/>
  <c r="AS41" i="35"/>
  <c r="AF57" i="35"/>
  <c r="AS57" i="35"/>
  <c r="AF114" i="35"/>
  <c r="AS114" i="35"/>
  <c r="AF122" i="35"/>
  <c r="AS122" i="35"/>
  <c r="AF130" i="35"/>
  <c r="AS130" i="35"/>
  <c r="AF79" i="35"/>
  <c r="AS79" i="35"/>
  <c r="AF95" i="35"/>
  <c r="AS95" i="35"/>
  <c r="AF111" i="35"/>
  <c r="AS111" i="35"/>
  <c r="AF185" i="35"/>
  <c r="AS185" i="35"/>
  <c r="AF143" i="35"/>
  <c r="AS143" i="35"/>
  <c r="AF159" i="35"/>
  <c r="AS159" i="35"/>
  <c r="AF175" i="35"/>
  <c r="AS175" i="35"/>
  <c r="AF202" i="35"/>
  <c r="AS202" i="35"/>
  <c r="AF40" i="35"/>
  <c r="AS40" i="35"/>
  <c r="AF56" i="35"/>
  <c r="AS56" i="35"/>
  <c r="AF70" i="35"/>
  <c r="AS70" i="35"/>
  <c r="AF86" i="35"/>
  <c r="AS86" i="35"/>
  <c r="AF102" i="35"/>
  <c r="AS102" i="35"/>
  <c r="AF117" i="35"/>
  <c r="AS117" i="35"/>
  <c r="AF142" i="35"/>
  <c r="AS142" i="35"/>
  <c r="AF158" i="35"/>
  <c r="AS158" i="35"/>
  <c r="AF174" i="35"/>
  <c r="AS174" i="35"/>
  <c r="AF184" i="35"/>
  <c r="AS184" i="35"/>
  <c r="AF197" i="35"/>
  <c r="AS197" i="35"/>
  <c r="AF31" i="35"/>
  <c r="AS31" i="35"/>
  <c r="AF47" i="35"/>
  <c r="AS47" i="35"/>
  <c r="AF63" i="35"/>
  <c r="AS63" i="35"/>
  <c r="AF129" i="35"/>
  <c r="AS129" i="35"/>
  <c r="AF77" i="35"/>
  <c r="AS77" i="35"/>
  <c r="AF93" i="35"/>
  <c r="AS93" i="35"/>
  <c r="AF109" i="35"/>
  <c r="AS109" i="35"/>
  <c r="AF192" i="35"/>
  <c r="AS192" i="35"/>
  <c r="AF149" i="35"/>
  <c r="AS149" i="35"/>
  <c r="AF165" i="35"/>
  <c r="AS165" i="35"/>
  <c r="AF189" i="35"/>
  <c r="AS189" i="35"/>
  <c r="AF204" i="35"/>
  <c r="AS204" i="35"/>
  <c r="AF33" i="35"/>
  <c r="AS33" i="35"/>
  <c r="AF38" i="35"/>
  <c r="AS38" i="35"/>
  <c r="AF104" i="35"/>
  <c r="AS104" i="35"/>
  <c r="AF203" i="35"/>
  <c r="AS203" i="35"/>
  <c r="AF126" i="35"/>
  <c r="AS126" i="35"/>
  <c r="AF181" i="35"/>
  <c r="AS181" i="35"/>
  <c r="AF194" i="35"/>
  <c r="AS194" i="35"/>
  <c r="AF78" i="35"/>
  <c r="AS78" i="35"/>
  <c r="AF150" i="35"/>
  <c r="AS150" i="35"/>
  <c r="AF188" i="35"/>
  <c r="AS188" i="35"/>
  <c r="AF125" i="35"/>
  <c r="AS125" i="35"/>
  <c r="AF157" i="35"/>
  <c r="AS157" i="35"/>
  <c r="AF42" i="35"/>
  <c r="AS42" i="35"/>
  <c r="AF92" i="35"/>
  <c r="AS92" i="35"/>
  <c r="AF144" i="35"/>
  <c r="AS144" i="35"/>
  <c r="AF53" i="35"/>
  <c r="AS53" i="35"/>
  <c r="AF30" i="35"/>
  <c r="AS30" i="35"/>
  <c r="AF62" i="35"/>
  <c r="AS62" i="35"/>
  <c r="AF29" i="35"/>
  <c r="AS29" i="35"/>
  <c r="AF25" i="35"/>
  <c r="AS25" i="35"/>
  <c r="AF24" i="35"/>
  <c r="AS24" i="35"/>
  <c r="AF34" i="35"/>
  <c r="AS34" i="35"/>
  <c r="AF50" i="35"/>
  <c r="AS50" i="35"/>
  <c r="AF68" i="35"/>
  <c r="AS68" i="35"/>
  <c r="AF84" i="35"/>
  <c r="AS84" i="35"/>
  <c r="AF100" i="35"/>
  <c r="AS100" i="35"/>
  <c r="AF136" i="35"/>
  <c r="AS136" i="35"/>
  <c r="AF152" i="35"/>
  <c r="AS152" i="35"/>
  <c r="AF168" i="35"/>
  <c r="AS168" i="35"/>
  <c r="AF199" i="35"/>
  <c r="AS199" i="35"/>
  <c r="AF45" i="35"/>
  <c r="AS45" i="35"/>
  <c r="AF61" i="35"/>
  <c r="AS61" i="35"/>
  <c r="AF116" i="35"/>
  <c r="AS116" i="35"/>
  <c r="AF124" i="35"/>
  <c r="AS124" i="35"/>
  <c r="AF67" i="35"/>
  <c r="AS67" i="35"/>
  <c r="AF83" i="35"/>
  <c r="AS83" i="35"/>
  <c r="AF99" i="35"/>
  <c r="AS99" i="35"/>
  <c r="AF179" i="35"/>
  <c r="AS179" i="35"/>
  <c r="AF187" i="35"/>
  <c r="AS187" i="35"/>
  <c r="AF147" i="35"/>
  <c r="AS147" i="35"/>
  <c r="AF163" i="35"/>
  <c r="AS163" i="35"/>
  <c r="AF190" i="35"/>
  <c r="AS190" i="35"/>
  <c r="AF206" i="35"/>
  <c r="AS206" i="35"/>
  <c r="AF44" i="35"/>
  <c r="AS44" i="35"/>
  <c r="AF60" i="35"/>
  <c r="AS60" i="35"/>
  <c r="AF74" i="35"/>
  <c r="AS74" i="35"/>
  <c r="N49" i="42" s="1"/>
  <c r="AF90" i="35"/>
  <c r="AS90" i="35"/>
  <c r="AF106" i="35"/>
  <c r="AS106" i="35"/>
  <c r="AF119" i="35"/>
  <c r="AS119" i="35"/>
  <c r="AF146" i="35"/>
  <c r="AS146" i="35"/>
  <c r="AF162" i="35"/>
  <c r="AS162" i="35"/>
  <c r="AF178" i="35"/>
  <c r="AS178" i="35"/>
  <c r="AF186" i="35"/>
  <c r="AS186" i="35"/>
  <c r="AF201" i="35"/>
  <c r="AS201" i="35"/>
  <c r="AF35" i="35"/>
  <c r="AS35" i="35"/>
  <c r="AF51" i="35"/>
  <c r="AS51" i="35"/>
  <c r="AF123" i="35"/>
  <c r="AS123" i="35"/>
  <c r="AF132" i="35"/>
  <c r="AS132" i="35"/>
  <c r="AF81" i="35"/>
  <c r="AS81" i="35"/>
  <c r="AF97" i="35"/>
  <c r="AS97" i="35"/>
  <c r="AF113" i="35"/>
  <c r="AS113" i="35"/>
  <c r="AF137" i="35"/>
  <c r="AS137" i="35"/>
  <c r="AF153" i="35"/>
  <c r="AS153" i="35"/>
  <c r="AF169" i="35"/>
  <c r="AS169" i="35"/>
  <c r="AF191" i="35"/>
  <c r="AS191" i="35"/>
  <c r="AF54" i="35"/>
  <c r="AS54" i="35"/>
  <c r="AF140" i="35"/>
  <c r="AS140" i="35"/>
  <c r="AF49" i="35"/>
  <c r="AS49" i="35"/>
  <c r="AF71" i="35"/>
  <c r="AS71" i="35"/>
  <c r="AF135" i="35"/>
  <c r="AS135" i="35"/>
  <c r="AF32" i="35"/>
  <c r="AS32" i="35"/>
  <c r="AF94" i="35"/>
  <c r="AS94" i="35"/>
  <c r="AF166" i="35"/>
  <c r="AS166" i="35"/>
  <c r="AF39" i="35"/>
  <c r="AS39" i="35"/>
  <c r="AF85" i="35"/>
  <c r="AS85" i="35"/>
  <c r="AF133" i="35"/>
  <c r="AS133" i="35"/>
  <c r="AF196" i="35"/>
  <c r="AS196" i="35"/>
  <c r="AF208" i="35"/>
  <c r="AS208" i="35"/>
  <c r="N145" i="40"/>
  <c r="M128" i="40"/>
  <c r="M139" i="40" s="1"/>
  <c r="M106" i="40"/>
  <c r="AE7" i="35"/>
  <c r="N29" i="42" s="1"/>
  <c r="AF26" i="35"/>
  <c r="M37" i="42"/>
  <c r="M133" i="40"/>
  <c r="M21" i="40"/>
  <c r="N153" i="40"/>
  <c r="N13" i="40"/>
  <c r="N49" i="40"/>
  <c r="N99" i="40"/>
  <c r="N44" i="40"/>
  <c r="N148" i="40"/>
  <c r="N48" i="42" l="1"/>
  <c r="O48" i="42" s="1"/>
  <c r="N46" i="42"/>
  <c r="O46" i="42" s="1"/>
  <c r="BI46" i="42" s="1"/>
  <c r="N51" i="42"/>
  <c r="O51" i="42" s="1"/>
  <c r="N57" i="42"/>
  <c r="O57" i="42" s="1"/>
  <c r="N56" i="42"/>
  <c r="N202" i="40"/>
  <c r="O153" i="40"/>
  <c r="O49" i="40"/>
  <c r="O49" i="42"/>
  <c r="N197" i="40"/>
  <c r="O148" i="40"/>
  <c r="O44" i="40"/>
  <c r="O44" i="42"/>
  <c r="N54" i="42"/>
  <c r="O54" i="42" s="1"/>
  <c r="N55" i="42"/>
  <c r="O55" i="42" s="1"/>
  <c r="N53" i="42"/>
  <c r="O53" i="42" s="1"/>
  <c r="N52" i="42"/>
  <c r="O52" i="42" s="1"/>
  <c r="N47" i="42"/>
  <c r="O47" i="42" s="1"/>
  <c r="N50" i="42"/>
  <c r="O50" i="42" s="1"/>
  <c r="N43" i="42"/>
  <c r="O43" i="42" s="1"/>
  <c r="N45" i="42"/>
  <c r="AF7" i="35"/>
  <c r="AH287" i="35" s="1"/>
  <c r="M129" i="40"/>
  <c r="M140" i="40" s="1"/>
  <c r="N122" i="40"/>
  <c r="O99" i="40"/>
  <c r="O13" i="40"/>
  <c r="M76" i="42"/>
  <c r="M95" i="42" s="1"/>
  <c r="M96" i="42" s="1"/>
  <c r="N36" i="42"/>
  <c r="N35" i="42"/>
  <c r="O29" i="42"/>
  <c r="N152" i="40"/>
  <c r="N48" i="40"/>
  <c r="N46" i="40"/>
  <c r="N150" i="40"/>
  <c r="N159" i="40"/>
  <c r="N154" i="40"/>
  <c r="N20" i="40"/>
  <c r="N54" i="40"/>
  <c r="N160" i="40"/>
  <c r="N55" i="40"/>
  <c r="N56" i="40"/>
  <c r="N43" i="40"/>
  <c r="N51" i="40"/>
  <c r="N105" i="40"/>
  <c r="N57" i="40"/>
  <c r="N158" i="40"/>
  <c r="N161" i="40"/>
  <c r="N149" i="40"/>
  <c r="N156" i="40"/>
  <c r="N19" i="40"/>
  <c r="N45" i="40"/>
  <c r="N50" i="40"/>
  <c r="N151" i="40"/>
  <c r="N53" i="40"/>
  <c r="N147" i="40"/>
  <c r="N157" i="40"/>
  <c r="N155" i="40"/>
  <c r="N47" i="40"/>
  <c r="N52" i="40"/>
  <c r="O48" i="40" l="1"/>
  <c r="N201" i="40"/>
  <c r="N225" i="40" s="1"/>
  <c r="O152" i="40"/>
  <c r="O150" i="40"/>
  <c r="N199" i="40"/>
  <c r="N223" i="40" s="1"/>
  <c r="O46" i="40"/>
  <c r="O51" i="40"/>
  <c r="N204" i="40"/>
  <c r="O204" i="40" s="1"/>
  <c r="O155" i="40"/>
  <c r="O57" i="40"/>
  <c r="N210" i="40"/>
  <c r="O210" i="40" s="1"/>
  <c r="O161" i="40"/>
  <c r="N209" i="40"/>
  <c r="O160" i="40"/>
  <c r="O56" i="40"/>
  <c r="O56" i="42"/>
  <c r="AE49" i="42"/>
  <c r="BI49" i="42"/>
  <c r="AT49" i="42"/>
  <c r="BX49" i="42"/>
  <c r="CM49" i="42"/>
  <c r="DB49" i="42"/>
  <c r="DQ49" i="42"/>
  <c r="EF49" i="42"/>
  <c r="EU49" i="42"/>
  <c r="FJ49" i="42"/>
  <c r="N226" i="40"/>
  <c r="O202" i="40"/>
  <c r="O226" i="40" s="1"/>
  <c r="BI48" i="42"/>
  <c r="AE48" i="42"/>
  <c r="BX48" i="42"/>
  <c r="CM48" i="42"/>
  <c r="AT48" i="42"/>
  <c r="DB48" i="42"/>
  <c r="DQ48" i="42"/>
  <c r="EF48" i="42"/>
  <c r="EU48" i="42"/>
  <c r="FJ48" i="42"/>
  <c r="DB46" i="42"/>
  <c r="BX46" i="42"/>
  <c r="EU46" i="42"/>
  <c r="FJ46" i="42"/>
  <c r="AT46" i="42"/>
  <c r="AE46" i="42"/>
  <c r="EF46" i="42"/>
  <c r="CM46" i="42"/>
  <c r="DQ46" i="42"/>
  <c r="AE44" i="42"/>
  <c r="BX44" i="42"/>
  <c r="AT44" i="42"/>
  <c r="BI44" i="42"/>
  <c r="CM44" i="42"/>
  <c r="DB44" i="42"/>
  <c r="DQ44" i="42"/>
  <c r="EF44" i="42"/>
  <c r="EU44" i="42"/>
  <c r="FJ44" i="42"/>
  <c r="N221" i="40"/>
  <c r="O197" i="40"/>
  <c r="O221" i="40" s="1"/>
  <c r="AE57" i="42"/>
  <c r="BI57" i="42"/>
  <c r="AT57" i="42"/>
  <c r="BX57" i="42"/>
  <c r="CM57" i="42"/>
  <c r="DB57" i="42"/>
  <c r="DQ57" i="42"/>
  <c r="EF57" i="42"/>
  <c r="EU57" i="42"/>
  <c r="FJ57" i="42"/>
  <c r="O159" i="40"/>
  <c r="N208" i="40"/>
  <c r="N232" i="40" s="1"/>
  <c r="O55" i="40"/>
  <c r="O158" i="40"/>
  <c r="N207" i="40"/>
  <c r="O207" i="40" s="1"/>
  <c r="O54" i="40"/>
  <c r="AT55" i="42"/>
  <c r="AE55" i="42"/>
  <c r="BI55" i="42"/>
  <c r="BX55" i="42"/>
  <c r="CM55" i="42"/>
  <c r="DB55" i="42"/>
  <c r="DQ55" i="42"/>
  <c r="EF55" i="42"/>
  <c r="EU55" i="42"/>
  <c r="FJ55" i="42"/>
  <c r="AT54" i="42"/>
  <c r="BI54" i="42"/>
  <c r="BX54" i="42"/>
  <c r="AE54" i="42"/>
  <c r="CM54" i="42"/>
  <c r="DB54" i="42"/>
  <c r="DQ54" i="42"/>
  <c r="EF54" i="42"/>
  <c r="EU54" i="42"/>
  <c r="FJ54" i="42"/>
  <c r="N206" i="40"/>
  <c r="O206" i="40" s="1"/>
  <c r="O157" i="40"/>
  <c r="O53" i="40"/>
  <c r="AT53" i="42"/>
  <c r="BI53" i="42"/>
  <c r="BX53" i="42"/>
  <c r="AE53" i="42"/>
  <c r="CM53" i="42"/>
  <c r="DB53" i="42"/>
  <c r="DQ53" i="42"/>
  <c r="EF53" i="42"/>
  <c r="FJ53" i="42"/>
  <c r="EU53" i="42"/>
  <c r="O47" i="40"/>
  <c r="O151" i="40"/>
  <c r="N200" i="40"/>
  <c r="N224" i="40" s="1"/>
  <c r="O156" i="40"/>
  <c r="N205" i="40"/>
  <c r="N229" i="40" s="1"/>
  <c r="O52" i="40"/>
  <c r="AT52" i="42"/>
  <c r="CM52" i="42"/>
  <c r="BX52" i="42"/>
  <c r="AE52" i="42"/>
  <c r="BI52" i="42"/>
  <c r="DB52" i="42"/>
  <c r="DQ52" i="42"/>
  <c r="EF52" i="42"/>
  <c r="EU52" i="42"/>
  <c r="FJ52" i="42"/>
  <c r="AH544" i="35"/>
  <c r="AH159" i="35"/>
  <c r="AH273" i="35"/>
  <c r="AH51" i="35"/>
  <c r="AH586" i="35"/>
  <c r="AH552" i="35"/>
  <c r="AH227" i="35"/>
  <c r="AH584" i="35"/>
  <c r="AH617" i="35"/>
  <c r="AH523" i="35"/>
  <c r="BI51" i="42"/>
  <c r="CM51" i="42"/>
  <c r="BX51" i="42"/>
  <c r="AE51" i="42"/>
  <c r="AT51" i="42"/>
  <c r="DB51" i="42"/>
  <c r="DQ51" i="42"/>
  <c r="EF51" i="42"/>
  <c r="EU51" i="42"/>
  <c r="FJ51" i="42"/>
  <c r="O50" i="40"/>
  <c r="O154" i="40"/>
  <c r="N203" i="40"/>
  <c r="N227" i="40" s="1"/>
  <c r="BX50" i="42"/>
  <c r="BI50" i="42"/>
  <c r="AT50" i="42"/>
  <c r="AE50" i="42"/>
  <c r="CM50" i="42"/>
  <c r="DB50" i="42"/>
  <c r="DQ50" i="42"/>
  <c r="EF50" i="42"/>
  <c r="EU50" i="42"/>
  <c r="FJ50" i="42"/>
  <c r="AH270" i="35"/>
  <c r="AH640" i="35"/>
  <c r="AH549" i="35"/>
  <c r="BI47" i="42"/>
  <c r="BX47" i="42"/>
  <c r="AT47" i="42"/>
  <c r="CM47" i="42"/>
  <c r="AE47" i="42"/>
  <c r="DB47" i="42"/>
  <c r="DQ47" i="42"/>
  <c r="EF47" i="42"/>
  <c r="FJ47" i="42"/>
  <c r="EU47" i="42"/>
  <c r="AH68" i="35"/>
  <c r="AH235" i="35"/>
  <c r="AH628" i="35"/>
  <c r="AH217" i="35"/>
  <c r="AH527" i="35"/>
  <c r="AH80" i="35"/>
  <c r="AH147" i="35"/>
  <c r="AH662" i="35"/>
  <c r="AH302" i="35"/>
  <c r="AH629" i="35"/>
  <c r="AH596" i="35"/>
  <c r="AH265" i="35"/>
  <c r="AH286" i="35"/>
  <c r="AH669" i="35"/>
  <c r="AH620" i="35"/>
  <c r="AH239" i="35"/>
  <c r="AH307" i="35"/>
  <c r="AH343" i="35"/>
  <c r="AH590" i="35"/>
  <c r="AH63" i="35"/>
  <c r="AH648" i="35"/>
  <c r="AH257" i="35"/>
  <c r="AH212" i="35"/>
  <c r="AH603" i="35"/>
  <c r="AH246" i="35"/>
  <c r="AH243" i="35"/>
  <c r="AH274" i="35"/>
  <c r="AH541" i="35"/>
  <c r="AH522" i="35"/>
  <c r="AH226" i="35"/>
  <c r="AH277" i="35"/>
  <c r="AH554" i="35"/>
  <c r="AH291" i="35"/>
  <c r="AH610" i="35"/>
  <c r="AH310" i="35"/>
  <c r="AH309" i="35"/>
  <c r="AH526" i="35"/>
  <c r="AH578" i="35"/>
  <c r="AH345" i="35"/>
  <c r="AH508" i="35"/>
  <c r="AH444" i="35"/>
  <c r="AH372" i="35"/>
  <c r="AH408" i="35"/>
  <c r="AH427" i="35"/>
  <c r="AH432" i="35"/>
  <c r="AH378" i="35"/>
  <c r="AH471" i="35"/>
  <c r="AH410" i="35"/>
  <c r="AH494" i="35"/>
  <c r="AH468" i="35"/>
  <c r="AH436" i="35"/>
  <c r="AH477" i="35"/>
  <c r="AH426" i="35"/>
  <c r="AH504" i="35"/>
  <c r="AH72" i="35"/>
  <c r="AH183" i="35"/>
  <c r="AH182" i="35"/>
  <c r="AH180" i="35"/>
  <c r="AH127" i="35"/>
  <c r="AH181" i="35"/>
  <c r="AH154" i="35"/>
  <c r="AH139" i="35"/>
  <c r="AH125" i="35"/>
  <c r="AH88" i="35"/>
  <c r="AH90" i="35"/>
  <c r="AH165" i="35"/>
  <c r="AH57" i="35"/>
  <c r="AH201" i="35"/>
  <c r="AH34" i="35"/>
  <c r="AH185" i="35"/>
  <c r="AH107" i="35"/>
  <c r="AH39" i="35"/>
  <c r="AH54" i="35"/>
  <c r="AH119" i="35"/>
  <c r="AH168" i="35"/>
  <c r="AH197" i="35"/>
  <c r="AH122" i="35"/>
  <c r="AH223" i="35"/>
  <c r="AH534" i="35"/>
  <c r="AH607" i="35"/>
  <c r="AH588" i="35"/>
  <c r="AH663" i="35"/>
  <c r="AH524" i="35"/>
  <c r="AH613" i="35"/>
  <c r="AH316" i="35"/>
  <c r="AH562" i="35"/>
  <c r="AH256" i="35"/>
  <c r="AH213" i="35"/>
  <c r="AH298" i="35"/>
  <c r="AH231" i="35"/>
  <c r="AH308" i="35"/>
  <c r="AH234" i="35"/>
  <c r="AH656" i="35"/>
  <c r="AH296" i="35"/>
  <c r="AH666" i="35"/>
  <c r="AH635" i="35"/>
  <c r="AH540" i="35"/>
  <c r="AH650" i="35"/>
  <c r="AH560" i="35"/>
  <c r="AH600" i="35"/>
  <c r="AH529" i="35"/>
  <c r="AH364" i="35"/>
  <c r="AH501" i="35"/>
  <c r="AH385" i="35"/>
  <c r="AH453" i="35"/>
  <c r="AH489" i="35"/>
  <c r="AH461" i="35"/>
  <c r="AH413" i="35"/>
  <c r="AH373" i="35"/>
  <c r="AH390" i="35"/>
  <c r="AH514" i="35"/>
  <c r="AH507" i="35"/>
  <c r="AH499" i="35"/>
  <c r="AH476" i="35"/>
  <c r="AH449" i="35"/>
  <c r="AH384" i="35"/>
  <c r="AH65" i="35"/>
  <c r="AH82" i="35"/>
  <c r="AH104" i="35"/>
  <c r="AH101" i="35"/>
  <c r="AH134" i="35"/>
  <c r="AH78" i="35"/>
  <c r="AH27" i="35"/>
  <c r="AH144" i="35"/>
  <c r="AH64" i="35"/>
  <c r="AH25" i="35"/>
  <c r="AH67" i="35"/>
  <c r="AH174" i="35"/>
  <c r="AH16" i="35"/>
  <c r="AH190" i="35"/>
  <c r="AH77" i="35"/>
  <c r="AH112" i="35"/>
  <c r="AH92" i="35"/>
  <c r="AH32" i="35"/>
  <c r="AH191" i="35"/>
  <c r="AH60" i="35"/>
  <c r="AH24" i="35"/>
  <c r="AH142" i="35"/>
  <c r="AH195" i="35"/>
  <c r="AH271" i="35"/>
  <c r="AH611" i="35"/>
  <c r="AH575" i="35"/>
  <c r="AH331" i="35"/>
  <c r="AH631" i="35"/>
  <c r="AH608" i="35"/>
  <c r="AH612" i="35"/>
  <c r="AH361" i="35"/>
  <c r="AH357" i="35"/>
  <c r="AH283" i="35"/>
  <c r="AH574" i="35"/>
  <c r="AH241" i="35"/>
  <c r="AH254" i="35"/>
  <c r="AH248" i="35"/>
  <c r="AH221" i="35"/>
  <c r="AH464" i="35"/>
  <c r="AH478" i="35"/>
  <c r="AH470" i="35"/>
  <c r="AH380" i="35"/>
  <c r="AH479" i="35"/>
  <c r="AH450" i="35"/>
  <c r="AH391" i="35"/>
  <c r="AH490" i="35"/>
  <c r="AH418" i="35"/>
  <c r="AH387" i="35"/>
  <c r="AH409" i="35"/>
  <c r="AH381" i="35"/>
  <c r="AH437" i="35"/>
  <c r="AH484" i="35"/>
  <c r="AH173" i="35"/>
  <c r="AH161" i="35"/>
  <c r="AH156" i="35"/>
  <c r="AH198" i="35"/>
  <c r="AH59" i="35"/>
  <c r="AH160" i="35"/>
  <c r="AH22" i="35"/>
  <c r="AH36" i="35"/>
  <c r="AH133" i="35"/>
  <c r="AH172" i="35"/>
  <c r="AH162" i="35"/>
  <c r="AH14" i="35"/>
  <c r="AH79" i="35"/>
  <c r="AH132" i="35"/>
  <c r="AH100" i="35"/>
  <c r="AH202" i="35"/>
  <c r="AH171" i="35"/>
  <c r="AH85" i="35"/>
  <c r="AH140" i="35"/>
  <c r="AH186" i="35"/>
  <c r="AH116" i="35"/>
  <c r="AH192" i="35"/>
  <c r="AH111" i="35"/>
  <c r="AH230" i="35"/>
  <c r="AH276" i="35"/>
  <c r="AH643" i="35"/>
  <c r="AH614" i="35"/>
  <c r="AH563" i="35"/>
  <c r="AH338" i="35"/>
  <c r="AH319" i="35"/>
  <c r="AH641" i="35"/>
  <c r="AH637" i="35"/>
  <c r="AH229" i="35"/>
  <c r="AH242" i="35"/>
  <c r="AH649" i="35"/>
  <c r="AH222" i="35"/>
  <c r="AH285" i="35"/>
  <c r="AH220" i="35"/>
  <c r="AH352" i="35"/>
  <c r="AH281" i="35"/>
  <c r="AH324" i="35"/>
  <c r="AH667" i="35"/>
  <c r="AH342" i="35"/>
  <c r="AH323" i="35"/>
  <c r="AH655" i="35"/>
  <c r="AH330" i="35"/>
  <c r="AH658" i="35"/>
  <c r="AH625" i="35"/>
  <c r="AH553" i="35"/>
  <c r="AH225" i="35"/>
  <c r="AH267" i="35"/>
  <c r="AH530" i="35"/>
  <c r="AH252" i="35"/>
  <c r="AH215" i="35"/>
  <c r="AH311" i="35"/>
  <c r="AH259" i="35"/>
  <c r="AH632" i="35"/>
  <c r="AH244" i="35"/>
  <c r="AH654" i="35"/>
  <c r="AH627" i="35"/>
  <c r="AH334" i="35"/>
  <c r="AH315" i="35"/>
  <c r="AH647" i="35"/>
  <c r="AH354" i="35"/>
  <c r="AH335" i="35"/>
  <c r="AH609" i="35"/>
  <c r="AH348" i="35"/>
  <c r="AH219" i="35"/>
  <c r="AH601" i="35"/>
  <c r="AH325" i="35"/>
  <c r="AH305" i="35"/>
  <c r="AH109" i="35"/>
  <c r="AH44" i="35"/>
  <c r="AH320" i="35"/>
  <c r="AH247" i="35"/>
  <c r="AH224" i="35"/>
  <c r="AH566" i="35"/>
  <c r="AH556" i="35"/>
  <c r="AH20" i="35"/>
  <c r="AH95" i="35"/>
  <c r="AH184" i="35"/>
  <c r="AH21" i="35"/>
  <c r="AH83" i="35"/>
  <c r="AH178" i="35"/>
  <c r="AH615" i="35"/>
  <c r="AH303" i="35"/>
  <c r="AH294" i="35"/>
  <c r="AH321" i="35"/>
  <c r="AH284" i="35"/>
  <c r="AH258" i="35"/>
  <c r="AH245" i="35"/>
  <c r="AH585" i="35"/>
  <c r="AH646" i="35"/>
  <c r="AH589" i="35"/>
  <c r="AH652" i="35"/>
  <c r="AH359" i="35"/>
  <c r="AH571" i="35"/>
  <c r="AH539" i="35"/>
  <c r="AH542" i="35"/>
  <c r="AH583" i="35"/>
  <c r="AH644" i="35"/>
  <c r="AH262" i="35"/>
  <c r="AH218" i="35"/>
  <c r="AH672" i="35"/>
  <c r="AH266" i="35"/>
  <c r="AH253" i="35"/>
  <c r="AH616" i="35"/>
  <c r="AH293" i="35"/>
  <c r="AH317" i="35"/>
  <c r="AH261" i="35"/>
  <c r="AH344" i="35"/>
  <c r="AH329" i="35"/>
  <c r="AH673" i="35"/>
  <c r="AH636" i="35"/>
  <c r="AH579" i="35"/>
  <c r="AH638" i="35"/>
  <c r="AH604" i="35"/>
  <c r="AH659" i="35"/>
  <c r="AH216" i="35"/>
  <c r="AH664" i="35"/>
  <c r="AH232" i="35"/>
  <c r="AH340" i="35"/>
  <c r="AH279" i="35"/>
  <c r="AH606" i="35"/>
  <c r="AH297" i="35"/>
  <c r="AH360" i="35"/>
  <c r="AH661" i="35"/>
  <c r="AH587" i="35"/>
  <c r="AH580" i="35"/>
  <c r="AH624" i="35"/>
  <c r="AH278" i="35"/>
  <c r="AH268" i="35"/>
  <c r="AH626" i="35"/>
  <c r="AH660" i="35"/>
  <c r="AH30" i="35"/>
  <c r="AH113" i="35"/>
  <c r="AH31" i="35"/>
  <c r="AH45" i="35"/>
  <c r="AH23" i="35"/>
  <c r="AH89" i="35"/>
  <c r="AH407" i="35"/>
  <c r="AH371" i="35"/>
  <c r="AH447" i="35"/>
  <c r="AH485" i="35"/>
  <c r="AH336" i="35"/>
  <c r="AH318" i="35"/>
  <c r="AH135" i="35"/>
  <c r="AH153" i="35"/>
  <c r="AH466" i="35"/>
  <c r="AH164" i="35"/>
  <c r="AH152" i="35"/>
  <c r="AH597" i="35"/>
  <c r="AH550" i="35"/>
  <c r="AH657" i="35"/>
  <c r="AH639" i="35"/>
  <c r="AH670" i="35"/>
  <c r="AH326" i="35"/>
  <c r="AH651" i="35"/>
  <c r="AH233" i="35"/>
  <c r="AH356" i="35"/>
  <c r="AH301" i="35"/>
  <c r="AH619" i="35"/>
  <c r="AH300" i="35"/>
  <c r="AH533" i="35"/>
  <c r="AH263" i="35"/>
  <c r="AH642" i="35"/>
  <c r="AH251" i="35"/>
  <c r="AH582" i="35"/>
  <c r="AH537" i="35"/>
  <c r="AH564" i="35"/>
  <c r="AH520" i="35"/>
  <c r="AH592" i="35"/>
  <c r="AH528" i="35"/>
  <c r="AH347" i="35"/>
  <c r="AH591" i="35"/>
  <c r="AH559" i="35"/>
  <c r="AH255" i="35"/>
  <c r="AH577" i="35"/>
  <c r="AH269" i="35"/>
  <c r="AH238" i="35"/>
  <c r="AH289" i="35"/>
  <c r="AH290" i="35"/>
  <c r="AH341" i="35"/>
  <c r="AH602" i="35"/>
  <c r="AH558" i="35"/>
  <c r="AH555" i="35"/>
  <c r="AH599" i="35"/>
  <c r="AH249" i="35"/>
  <c r="AH275" i="35"/>
  <c r="AH299" i="35"/>
  <c r="AH351" i="35"/>
  <c r="AH634" i="35"/>
  <c r="AH204" i="35"/>
  <c r="AH28" i="35"/>
  <c r="AH37" i="35"/>
  <c r="AH167" i="35"/>
  <c r="AH128" i="35"/>
  <c r="AH498" i="35"/>
  <c r="AH416" i="35"/>
  <c r="AH442" i="35"/>
  <c r="AH630" i="35"/>
  <c r="AH70" i="35"/>
  <c r="AH179" i="35"/>
  <c r="AH131" i="35"/>
  <c r="AH55" i="35"/>
  <c r="AH403" i="35"/>
  <c r="AH475" i="35"/>
  <c r="AH56" i="35"/>
  <c r="AH97" i="35"/>
  <c r="AH264" i="35"/>
  <c r="AH536" i="35"/>
  <c r="AH653" i="35"/>
  <c r="AH561" i="35"/>
  <c r="AH11" i="35"/>
  <c r="AH114" i="35"/>
  <c r="AH117" i="35"/>
  <c r="AH189" i="35"/>
  <c r="AH61" i="35"/>
  <c r="AH106" i="35"/>
  <c r="AH169" i="35"/>
  <c r="AH250" i="35"/>
  <c r="AH237" i="35"/>
  <c r="AH532" i="35"/>
  <c r="AH306" i="35"/>
  <c r="AH349" i="35"/>
  <c r="AH272" i="35"/>
  <c r="AH328" i="35"/>
  <c r="AH521" i="35"/>
  <c r="AH332" i="35"/>
  <c r="AH525" i="35"/>
  <c r="AH327" i="35"/>
  <c r="AH346" i="35"/>
  <c r="AH671" i="35"/>
  <c r="AH339" i="35"/>
  <c r="AH358" i="35"/>
  <c r="AH551" i="35"/>
  <c r="AH337" i="35"/>
  <c r="AH594" i="35"/>
  <c r="AH633" i="35"/>
  <c r="AH333" i="35"/>
  <c r="AH280" i="35"/>
  <c r="AH546" i="35"/>
  <c r="AH236" i="35"/>
  <c r="AH593" i="35"/>
  <c r="AH288" i="35"/>
  <c r="AH548" i="35"/>
  <c r="AH668" i="35"/>
  <c r="AH605" i="35"/>
  <c r="AH645" i="35"/>
  <c r="AH322" i="35"/>
  <c r="AH547" i="35"/>
  <c r="AH572" i="35"/>
  <c r="AH618" i="35"/>
  <c r="AH304" i="35"/>
  <c r="AH292" i="35"/>
  <c r="AH282" i="35"/>
  <c r="AH665" i="35"/>
  <c r="AH295" i="35"/>
  <c r="AH368" i="35"/>
  <c r="AH240" i="35"/>
  <c r="AH598" i="35"/>
  <c r="AH557" i="35"/>
  <c r="AH362" i="35"/>
  <c r="AH355" i="35"/>
  <c r="AH535" i="35"/>
  <c r="AH228" i="35"/>
  <c r="AH353" i="35"/>
  <c r="AH214" i="35"/>
  <c r="AH595" i="35"/>
  <c r="AH565" i="35"/>
  <c r="AH99" i="35"/>
  <c r="AH46" i="35"/>
  <c r="AH102" i="35"/>
  <c r="AH58" i="35"/>
  <c r="AH126" i="35"/>
  <c r="AH105" i="35"/>
  <c r="AH443" i="35"/>
  <c r="AH396" i="35"/>
  <c r="AH435" i="35"/>
  <c r="AH480" i="35"/>
  <c r="N63" i="42"/>
  <c r="N196" i="40"/>
  <c r="O196" i="40" s="1"/>
  <c r="O147" i="40"/>
  <c r="O43" i="40"/>
  <c r="AH452" i="35"/>
  <c r="AH481" i="35"/>
  <c r="AH493" i="35"/>
  <c r="AT43" i="42"/>
  <c r="BX43" i="42"/>
  <c r="AE43" i="42"/>
  <c r="CM43" i="42"/>
  <c r="BI43" i="42"/>
  <c r="DB43" i="42"/>
  <c r="DQ43" i="42"/>
  <c r="EF43" i="42"/>
  <c r="EU43" i="42"/>
  <c r="FJ43" i="42"/>
  <c r="AH402" i="35"/>
  <c r="AH393" i="35"/>
  <c r="AH424" i="35"/>
  <c r="AH497" i="35"/>
  <c r="AH399" i="35"/>
  <c r="AH394" i="35"/>
  <c r="AH423" i="35"/>
  <c r="AH467" i="35"/>
  <c r="AH428" i="35"/>
  <c r="AH434" i="35"/>
  <c r="AH414" i="35"/>
  <c r="AH512" i="35"/>
  <c r="AH379" i="35"/>
  <c r="AH505" i="35"/>
  <c r="AH406" i="35"/>
  <c r="AH502" i="35"/>
  <c r="AH511" i="35"/>
  <c r="AH446" i="35"/>
  <c r="AH567" i="35"/>
  <c r="AH388" i="35"/>
  <c r="AH495" i="35"/>
  <c r="AH487" i="35"/>
  <c r="AH469" i="35"/>
  <c r="AH458" i="35"/>
  <c r="AH438" i="35"/>
  <c r="AH491" i="35"/>
  <c r="AH421" i="35"/>
  <c r="AH463" i="35"/>
  <c r="AH404" i="35"/>
  <c r="AH376" i="35"/>
  <c r="AH430" i="35"/>
  <c r="AH513" i="35"/>
  <c r="AH19" i="35"/>
  <c r="AH110" i="35"/>
  <c r="AH207" i="35"/>
  <c r="AH43" i="35"/>
  <c r="AH76" i="35"/>
  <c r="AH155" i="35"/>
  <c r="AH48" i="35"/>
  <c r="AH108" i="35"/>
  <c r="AH193" i="35"/>
  <c r="AH150" i="35"/>
  <c r="AH203" i="35"/>
  <c r="AH141" i="35"/>
  <c r="AH52" i="35"/>
  <c r="AH145" i="35"/>
  <c r="AH177" i="35"/>
  <c r="AH98" i="35"/>
  <c r="AH53" i="35"/>
  <c r="AH196" i="35"/>
  <c r="AH121" i="35"/>
  <c r="AH118" i="35"/>
  <c r="AH33" i="35"/>
  <c r="AH35" i="35"/>
  <c r="AH187" i="35"/>
  <c r="AH50" i="35"/>
  <c r="AH47" i="35"/>
  <c r="AH143" i="35"/>
  <c r="AH62" i="35"/>
  <c r="AH137" i="35"/>
  <c r="AH74" i="35"/>
  <c r="AH199" i="35"/>
  <c r="AH149" i="35"/>
  <c r="AH86" i="35"/>
  <c r="AH41" i="35"/>
  <c r="AH66" i="35"/>
  <c r="AH176" i="35"/>
  <c r="AH157" i="35"/>
  <c r="AH94" i="35"/>
  <c r="AH49" i="35"/>
  <c r="AH9" i="35"/>
  <c r="AH405" i="35"/>
  <c r="AH411" i="35"/>
  <c r="AH517" i="35"/>
  <c r="AH456" i="35"/>
  <c r="AH398" i="35"/>
  <c r="AH401" i="35"/>
  <c r="AH510" i="35"/>
  <c r="AH369" i="35"/>
  <c r="AH503" i="35"/>
  <c r="AH395" i="35"/>
  <c r="AH488" i="35"/>
  <c r="AH375" i="35"/>
  <c r="AH460" i="35"/>
  <c r="AH439" i="35"/>
  <c r="AH448" i="35"/>
  <c r="AH425" i="35"/>
  <c r="AH457" i="35"/>
  <c r="AH483" i="35"/>
  <c r="AH386" i="35"/>
  <c r="AH431" i="35"/>
  <c r="AH482" i="35"/>
  <c r="AH417" i="35"/>
  <c r="AH455" i="35"/>
  <c r="AH422" i="35"/>
  <c r="AH516" i="35"/>
  <c r="AH397" i="35"/>
  <c r="AH509" i="35"/>
  <c r="AH382" i="35"/>
  <c r="AH518" i="35"/>
  <c r="AH474" i="35"/>
  <c r="AH429" i="35"/>
  <c r="AH15" i="35"/>
  <c r="AH151" i="35"/>
  <c r="AH42" i="35"/>
  <c r="AH170" i="35"/>
  <c r="AH194" i="35"/>
  <c r="AH69" i="35"/>
  <c r="AH87" i="35"/>
  <c r="AH17" i="35"/>
  <c r="AH138" i="35"/>
  <c r="AH200" i="35"/>
  <c r="AH38" i="35"/>
  <c r="AH205" i="35"/>
  <c r="AH91" i="35"/>
  <c r="AH73" i="35"/>
  <c r="AH115" i="35"/>
  <c r="AH75" i="35"/>
  <c r="AH12" i="35"/>
  <c r="AH188" i="35"/>
  <c r="AH103" i="35"/>
  <c r="AH26" i="35"/>
  <c r="AH81" i="35"/>
  <c r="AH206" i="35"/>
  <c r="AH136" i="35"/>
  <c r="AH93" i="35"/>
  <c r="AH40" i="35"/>
  <c r="AH148" i="35"/>
  <c r="AH208" i="35"/>
  <c r="AH146" i="35"/>
  <c r="AH124" i="35"/>
  <c r="AH29" i="35"/>
  <c r="AH158" i="35"/>
  <c r="AH130" i="35"/>
  <c r="AH10" i="35"/>
  <c r="AH120" i="35"/>
  <c r="AH13" i="35"/>
  <c r="AH166" i="35"/>
  <c r="AH71" i="35"/>
  <c r="AH18" i="35"/>
  <c r="AH123" i="35"/>
  <c r="AH163" i="35"/>
  <c r="AH84" i="35"/>
  <c r="AH129" i="35"/>
  <c r="AH175" i="35"/>
  <c r="AH96" i="35"/>
  <c r="AH581" i="35"/>
  <c r="AH260" i="35"/>
  <c r="AH543" i="35"/>
  <c r="AH350" i="35"/>
  <c r="AH363" i="35"/>
  <c r="AH531" i="35"/>
  <c r="AH538" i="35"/>
  <c r="AH576" i="35"/>
  <c r="AH545" i="35"/>
  <c r="AH573" i="35"/>
  <c r="AH412" i="35"/>
  <c r="AH462" i="35"/>
  <c r="AH519" i="35"/>
  <c r="AH440" i="35"/>
  <c r="AH441" i="35"/>
  <c r="AH445" i="35"/>
  <c r="AH400" i="35"/>
  <c r="AH515" i="35"/>
  <c r="O45" i="42"/>
  <c r="AE45" i="42" s="1"/>
  <c r="N167" i="40"/>
  <c r="O167" i="40" s="1"/>
  <c r="O149" i="40"/>
  <c r="N198" i="40"/>
  <c r="N222" i="40" s="1"/>
  <c r="N63" i="40"/>
  <c r="O63" i="40" s="1"/>
  <c r="O45" i="40"/>
  <c r="AH472" i="35"/>
  <c r="AH377" i="35"/>
  <c r="AH496" i="35"/>
  <c r="AH392" i="35"/>
  <c r="AH465" i="35"/>
  <c r="AH473" i="35"/>
  <c r="AH492" i="35"/>
  <c r="AH500" i="35"/>
  <c r="AH454" i="35"/>
  <c r="AH389" i="35"/>
  <c r="AH459" i="35"/>
  <c r="AH419" i="35"/>
  <c r="AH486" i="35"/>
  <c r="AH433" i="35"/>
  <c r="AH506" i="35"/>
  <c r="AH370" i="35"/>
  <c r="AH420" i="35"/>
  <c r="AH451" i="35"/>
  <c r="AH415" i="35"/>
  <c r="AH374" i="35"/>
  <c r="AH383" i="35"/>
  <c r="N128" i="40"/>
  <c r="N129" i="40" s="1"/>
  <c r="O105" i="40"/>
  <c r="N106" i="40"/>
  <c r="O106" i="40" s="1"/>
  <c r="O20" i="40"/>
  <c r="O19" i="40"/>
  <c r="P13" i="40" s="1"/>
  <c r="O36" i="42"/>
  <c r="BI29" i="42"/>
  <c r="CM29" i="42"/>
  <c r="DQ29" i="42"/>
  <c r="AT29" i="42"/>
  <c r="DB29" i="42"/>
  <c r="EF29" i="42"/>
  <c r="EU29" i="42"/>
  <c r="FJ29" i="42"/>
  <c r="AE29" i="42"/>
  <c r="BX29" i="42"/>
  <c r="N37" i="42"/>
  <c r="O35" i="42"/>
  <c r="N133" i="40"/>
  <c r="O122" i="40"/>
  <c r="O133" i="40" s="1"/>
  <c r="N21" i="40"/>
  <c r="O201" i="40" l="1"/>
  <c r="O225" i="40" s="1"/>
  <c r="N228" i="40"/>
  <c r="O199" i="40"/>
  <c r="O223" i="40" s="1"/>
  <c r="O228" i="40"/>
  <c r="O234" i="40"/>
  <c r="N234" i="40"/>
  <c r="CM56" i="42"/>
  <c r="AE56" i="42"/>
  <c r="BX56" i="42"/>
  <c r="AT56" i="42"/>
  <c r="BI56" i="42"/>
  <c r="DB56" i="42"/>
  <c r="DQ56" i="42"/>
  <c r="EF56" i="42"/>
  <c r="FJ56" i="42"/>
  <c r="EU56" i="42"/>
  <c r="N233" i="40"/>
  <c r="O209" i="40"/>
  <c r="O233" i="40" s="1"/>
  <c r="N231" i="40"/>
  <c r="O231" i="40"/>
  <c r="O208" i="40"/>
  <c r="O232" i="40" s="1"/>
  <c r="N230" i="40"/>
  <c r="O230" i="40"/>
  <c r="O200" i="40"/>
  <c r="O224" i="40" s="1"/>
  <c r="O205" i="40"/>
  <c r="O229" i="40" s="1"/>
  <c r="O203" i="40"/>
  <c r="O227" i="40" s="1"/>
  <c r="AH313" i="35"/>
  <c r="AH622" i="35"/>
  <c r="AH210" i="35"/>
  <c r="N220" i="40"/>
  <c r="AH569" i="35"/>
  <c r="O220" i="40"/>
  <c r="AH7" i="35"/>
  <c r="FJ45" i="42"/>
  <c r="CM45" i="42"/>
  <c r="BI45" i="42"/>
  <c r="N216" i="40"/>
  <c r="N240" i="40" s="1"/>
  <c r="EU45" i="42"/>
  <c r="DB45" i="42"/>
  <c r="BX45" i="42"/>
  <c r="EF45" i="42"/>
  <c r="O63" i="42"/>
  <c r="P45" i="42" s="1"/>
  <c r="AT45" i="42"/>
  <c r="DQ45" i="42"/>
  <c r="O198" i="40"/>
  <c r="O222" i="40" s="1"/>
  <c r="AH366" i="35"/>
  <c r="O21" i="40"/>
  <c r="Q20" i="40" s="1"/>
  <c r="N140" i="40"/>
  <c r="O129" i="40"/>
  <c r="O140" i="40" s="1"/>
  <c r="EF35" i="42"/>
  <c r="FJ35" i="42"/>
  <c r="BI35" i="42"/>
  <c r="DQ35" i="42"/>
  <c r="P33" i="42"/>
  <c r="CM35" i="42"/>
  <c r="DB35" i="42"/>
  <c r="P30" i="42"/>
  <c r="P32" i="42"/>
  <c r="EU35" i="42"/>
  <c r="AT35" i="42"/>
  <c r="AE35" i="42"/>
  <c r="P35" i="42"/>
  <c r="BX35" i="42"/>
  <c r="P31" i="42"/>
  <c r="P34" i="42"/>
  <c r="P29" i="42"/>
  <c r="P20" i="40"/>
  <c r="N76" i="42"/>
  <c r="O37" i="42"/>
  <c r="AT36" i="42"/>
  <c r="AE36" i="42"/>
  <c r="EU36" i="42"/>
  <c r="BX36" i="42"/>
  <c r="P36" i="42"/>
  <c r="DQ36" i="42"/>
  <c r="FJ36" i="42"/>
  <c r="DB36" i="42"/>
  <c r="BI36" i="42"/>
  <c r="CM36" i="42"/>
  <c r="EF36" i="42"/>
  <c r="P19" i="40"/>
  <c r="P14" i="40"/>
  <c r="P16" i="40"/>
  <c r="P18" i="40"/>
  <c r="P15" i="40"/>
  <c r="P17" i="40"/>
  <c r="N139" i="40"/>
  <c r="O128" i="40"/>
  <c r="O139" i="40" s="1"/>
  <c r="P47" i="42" l="1"/>
  <c r="O216" i="40"/>
  <c r="O240" i="40" s="1"/>
  <c r="P54" i="42"/>
  <c r="P56" i="42"/>
  <c r="EF63" i="42"/>
  <c r="P57" i="42"/>
  <c r="P53" i="42"/>
  <c r="P62" i="42"/>
  <c r="P48" i="42"/>
  <c r="P50" i="42"/>
  <c r="P51" i="42"/>
  <c r="DQ63" i="42"/>
  <c r="P61" i="42"/>
  <c r="P49" i="42"/>
  <c r="BI63" i="42"/>
  <c r="FJ63" i="42"/>
  <c r="DB63" i="42"/>
  <c r="AE63" i="42"/>
  <c r="CM63" i="42"/>
  <c r="P60" i="42"/>
  <c r="P59" i="42"/>
  <c r="P43" i="42"/>
  <c r="AT63" i="42"/>
  <c r="EU63" i="42"/>
  <c r="P52" i="42"/>
  <c r="P55" i="42"/>
  <c r="P58" i="42"/>
  <c r="P44" i="42"/>
  <c r="P46" i="42"/>
  <c r="BX63" i="42"/>
  <c r="P63" i="42"/>
  <c r="FJ37" i="42"/>
  <c r="EF37" i="42"/>
  <c r="P37" i="42"/>
  <c r="DQ37" i="42"/>
  <c r="EU37" i="42"/>
  <c r="AE37" i="42"/>
  <c r="AT37" i="42"/>
  <c r="BI37" i="42"/>
  <c r="CM37" i="42"/>
  <c r="BX37" i="42"/>
  <c r="DB37" i="42"/>
  <c r="N95" i="42"/>
  <c r="O76" i="42"/>
  <c r="Q19" i="40"/>
  <c r="Q21" i="40"/>
  <c r="Q17" i="40"/>
  <c r="Q14" i="40"/>
  <c r="Q18" i="40"/>
  <c r="Q15" i="40"/>
  <c r="P21" i="40"/>
  <c r="Q16" i="40"/>
  <c r="Q13" i="40"/>
  <c r="O95" i="42" l="1"/>
  <c r="N96" i="42"/>
  <c r="O96" i="42" s="1"/>
  <c r="DB76" i="42"/>
  <c r="C22" i="12"/>
  <c r="P70" i="42"/>
  <c r="P74" i="42"/>
  <c r="BX76" i="42"/>
  <c r="P76" i="42"/>
  <c r="P71" i="42"/>
  <c r="P72" i="42"/>
  <c r="P75" i="42"/>
  <c r="BI76" i="42"/>
  <c r="P69" i="42"/>
  <c r="AE76" i="42"/>
  <c r="P73" i="42"/>
  <c r="AT76" i="42"/>
  <c r="DQ76" i="42"/>
  <c r="CM76" i="42"/>
  <c r="EF76" i="42"/>
  <c r="EU76" i="42"/>
  <c r="FJ76" i="42"/>
  <c r="P100" i="42" l="1"/>
  <c r="P99" i="42"/>
  <c r="P95" i="42"/>
  <c r="P98" i="42"/>
  <c r="P97" i="42"/>
</calcChain>
</file>

<file path=xl/comments1.xml><?xml version="1.0" encoding="utf-8"?>
<comments xmlns="http://schemas.openxmlformats.org/spreadsheetml/2006/main">
  <authors>
    <author>Andri Kofmehl</author>
    <author>Marc-Antoine Baissas</author>
  </authors>
  <commentList>
    <comment ref="D5" authorId="0" shapeId="0">
      <text>
        <r>
          <rPr>
            <sz val="9"/>
            <color indexed="81"/>
            <rFont val="Tahoma"/>
            <family val="2"/>
          </rPr>
          <t xml:space="preserve">Enter the name of the person responsible for preparing the budget </t>
        </r>
      </text>
    </comment>
    <comment ref="B50" authorId="0" shapeId="0">
      <text>
        <r>
          <rPr>
            <sz val="9"/>
            <color indexed="81"/>
            <rFont val="Tahoma"/>
            <family val="2"/>
          </rPr>
          <t xml:space="preserve">This is the rate of indirect costs applied to the collective amount budgeted for sub-awards and is part of the indirect cost requested by the </t>
        </r>
        <r>
          <rPr>
            <b/>
            <sz val="9"/>
            <color indexed="81"/>
            <rFont val="Tahoma"/>
            <family val="2"/>
          </rPr>
          <t>primary</t>
        </r>
        <r>
          <rPr>
            <sz val="9"/>
            <color indexed="81"/>
            <rFont val="Tahoma"/>
            <family val="2"/>
          </rPr>
          <t xml:space="preserve"> CRP, not the sub-awardees. The rates that apply for indirect cost received by sub-awardees are captured in the Budget Details sheet, not here. </t>
        </r>
      </text>
    </comment>
    <comment ref="A67" authorId="1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Participating Partners include the Lead Center, and Program Partners or Participating Centers which sign a PPA with the Lead Center</t>
        </r>
      </text>
    </comment>
  </commentList>
</comments>
</file>

<file path=xl/comments2.xml><?xml version="1.0" encoding="utf-8"?>
<comments xmlns="http://schemas.openxmlformats.org/spreadsheetml/2006/main">
  <authors>
    <author>Marc-Antoine Baissas</author>
    <author>Andri Kofmehl</author>
  </authors>
  <commentList>
    <comment ref="B569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CGIAR non-participating Partners</t>
        </r>
      </text>
    </comment>
    <comment ref="R570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  <comment ref="B622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non-CGIAR non-Participating Partners</t>
        </r>
      </text>
    </comment>
    <comment ref="R623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</commentList>
</comments>
</file>

<file path=xl/comments3.xml><?xml version="1.0" encoding="utf-8"?>
<comments xmlns="http://schemas.openxmlformats.org/spreadsheetml/2006/main">
  <authors>
    <author>Andri Kofmehl</author>
  </authors>
  <commentList>
    <comment ref="B15" authorId="0" shapeId="0">
      <text>
        <r>
          <rPr>
            <sz val="9"/>
            <color indexed="81"/>
            <rFont val="Tahoma"/>
            <family val="2"/>
          </rPr>
          <t>This could include project revenue, realized currency gains, etc.</t>
        </r>
      </text>
    </comment>
    <comment ref="B16" authorId="0" shapeId="0">
      <text>
        <r>
          <rPr>
            <sz val="9"/>
            <color indexed="81"/>
            <rFont val="Tahoma"/>
            <family val="2"/>
          </rPr>
          <t>This is the amount of money left over from the previous period.</t>
        </r>
      </text>
    </comment>
  </commentList>
</comments>
</file>

<file path=xl/sharedStrings.xml><?xml version="1.0" encoding="utf-8"?>
<sst xmlns="http://schemas.openxmlformats.org/spreadsheetml/2006/main" count="2093" uniqueCount="787">
  <si>
    <t>Budget</t>
  </si>
  <si>
    <t>TOTAL</t>
  </si>
  <si>
    <t>Personnel</t>
  </si>
  <si>
    <t>Travel</t>
  </si>
  <si>
    <t>Capital Equipment</t>
  </si>
  <si>
    <t>Indirect Costs</t>
  </si>
  <si>
    <t>Other Direct Costs</t>
  </si>
  <si>
    <t>% of Total</t>
  </si>
  <si>
    <t>Prepared by:</t>
  </si>
  <si>
    <t>Yes</t>
  </si>
  <si>
    <t>No</t>
  </si>
  <si>
    <t>TOTAL FUNDING PLAN</t>
  </si>
  <si>
    <t>Period 1</t>
  </si>
  <si>
    <t>Funding Plan</t>
  </si>
  <si>
    <t>Period 2</t>
  </si>
  <si>
    <t>Period 3</t>
  </si>
  <si>
    <t>Period 4</t>
  </si>
  <si>
    <t>Period 5</t>
  </si>
  <si>
    <t>Period 6</t>
  </si>
  <si>
    <t>Period 7</t>
  </si>
  <si>
    <t>TOTAL PROJECT COST</t>
  </si>
  <si>
    <t>Category</t>
  </si>
  <si>
    <t>Description</t>
  </si>
  <si>
    <t>Unit Cost</t>
  </si>
  <si>
    <t>% Benefits</t>
  </si>
  <si>
    <t>Notes (optional)</t>
  </si>
  <si>
    <t>N/A</t>
  </si>
  <si>
    <t>Item description</t>
  </si>
  <si>
    <t>Sub-awards</t>
  </si>
  <si>
    <t>Period 8</t>
  </si>
  <si>
    <t>Period 9</t>
  </si>
  <si>
    <t>Period 10</t>
  </si>
  <si>
    <t>TOTAL AMOUNT</t>
  </si>
  <si>
    <t>TOTAL UNITS</t>
  </si>
  <si>
    <t>TOTAL BUDGET</t>
  </si>
  <si>
    <t>TOTAL DIRECT COST</t>
  </si>
  <si>
    <t>Summary by Expense Category</t>
  </si>
  <si>
    <t>Period 1 Actuals &amp; Projections</t>
  </si>
  <si>
    <t>Period 2 Actuals &amp; Projections</t>
  </si>
  <si>
    <t>Actual</t>
  </si>
  <si>
    <t>Projected</t>
  </si>
  <si>
    <t>GENERAL INFORMATION</t>
  </si>
  <si>
    <t>Anticipated Start Date</t>
  </si>
  <si>
    <t>Project Duration (months)</t>
  </si>
  <si>
    <t>Reporting Periods</t>
  </si>
  <si>
    <t>Preferred Reporting Cadence</t>
  </si>
  <si>
    <t>12-month increments</t>
  </si>
  <si>
    <t>Align with fiscal year</t>
  </si>
  <si>
    <t>Custom periods</t>
  </si>
  <si>
    <t>Period Start Date</t>
  </si>
  <si>
    <t>Period End Date</t>
  </si>
  <si>
    <t>Next FY begins on</t>
  </si>
  <si>
    <t>Anticipated End Date</t>
  </si>
  <si>
    <t>Number of Months</t>
  </si>
  <si>
    <t>Custom Period End Dates</t>
  </si>
  <si>
    <t>Organization Type</t>
  </si>
  <si>
    <t>Government agency</t>
  </si>
  <si>
    <t>Other private foundation</t>
  </si>
  <si>
    <t>For‐profit organization</t>
  </si>
  <si>
    <t>U.S. university</t>
  </si>
  <si>
    <t>U.S. community college</t>
  </si>
  <si>
    <t>Non-U.S. university</t>
  </si>
  <si>
    <t>Actuals as of:</t>
  </si>
  <si>
    <t>Indirect Cost</t>
  </si>
  <si>
    <t>Name</t>
  </si>
  <si>
    <t>Period 1 Personnel Cost</t>
  </si>
  <si>
    <t>Period 2 Personnel Cost</t>
  </si>
  <si>
    <t>Period 3 Personnel Cost</t>
  </si>
  <si>
    <t>Period 4 Personnel Cost</t>
  </si>
  <si>
    <t>Period 5 Personnel Cost</t>
  </si>
  <si>
    <t>Period 6 Personnel Cost</t>
  </si>
  <si>
    <t>Period 7 Personnel Cost</t>
  </si>
  <si>
    <t>Period 8 Personnel Cost</t>
  </si>
  <si>
    <t>Period 9 Personnel Cost</t>
  </si>
  <si>
    <t>Period 10 Personnel Cost</t>
  </si>
  <si>
    <t>Total Personnel Cost</t>
  </si>
  <si>
    <t>Total FTE Allocation</t>
  </si>
  <si>
    <t>Period 1 Travel Cost</t>
  </si>
  <si>
    <t>Period 2 Travel Cost</t>
  </si>
  <si>
    <t>Period 3 Travel Cost</t>
  </si>
  <si>
    <t>Period 4 Travel Cost</t>
  </si>
  <si>
    <t>Period 5 Travel Cost</t>
  </si>
  <si>
    <t>Period 6 Travel Cost</t>
  </si>
  <si>
    <t>Period 7 Travel Cost</t>
  </si>
  <si>
    <t>Period 8 Travel Cost</t>
  </si>
  <si>
    <t>Period 9 Travel Cost</t>
  </si>
  <si>
    <t>Period 10 Travel Cost</t>
  </si>
  <si>
    <t>Total Travel Cost</t>
  </si>
  <si>
    <t>Total Number of Units</t>
  </si>
  <si>
    <t>Period 1 Quantity</t>
  </si>
  <si>
    <t>ID</t>
  </si>
  <si>
    <t>Period 1 
Amount</t>
  </si>
  <si>
    <t>Period 1 
Quantity</t>
  </si>
  <si>
    <t>Period 2 
Amount</t>
  </si>
  <si>
    <t>Period 3 
Amount</t>
  </si>
  <si>
    <t>Period 4 
Amount</t>
  </si>
  <si>
    <t>Period 5 
Amount</t>
  </si>
  <si>
    <t>Period 6 
Amount</t>
  </si>
  <si>
    <t>Period 7 
Amount</t>
  </si>
  <si>
    <t>Period 8 
Amount</t>
  </si>
  <si>
    <t>Period 9 
Amount</t>
  </si>
  <si>
    <t>Period 10 
Amount</t>
  </si>
  <si>
    <t>Period 2 
Quantity</t>
  </si>
  <si>
    <t>Period 3 
Quantity</t>
  </si>
  <si>
    <t>Period 4 
Quantity</t>
  </si>
  <si>
    <t>Period 5 
Quantity</t>
  </si>
  <si>
    <t>Period 6 
Quantity</t>
  </si>
  <si>
    <t>Period 7 
Quantity</t>
  </si>
  <si>
    <t>Period 8 
Quantity</t>
  </si>
  <si>
    <t>Period 9 
Quantity</t>
  </si>
  <si>
    <t>Period 10 
Quantity</t>
  </si>
  <si>
    <t>Period 2 Quantity</t>
  </si>
  <si>
    <t>Period 3 Quantity</t>
  </si>
  <si>
    <t>Period 4 Quantity</t>
  </si>
  <si>
    <t>Period 5 Quantity</t>
  </si>
  <si>
    <t>Period 6 Quantity</t>
  </si>
  <si>
    <t>Period 7 Quantity</t>
  </si>
  <si>
    <t>Period 8 Quantity</t>
  </si>
  <si>
    <t>Period 9 Quantity</t>
  </si>
  <si>
    <t>Period 10 Quantity</t>
  </si>
  <si>
    <t>Period 1 Equipment Cost</t>
  </si>
  <si>
    <t>Period 2 Equipment Cost</t>
  </si>
  <si>
    <t>Period 3 Equipment Cost</t>
  </si>
  <si>
    <t>Period 4 Equipment Cost</t>
  </si>
  <si>
    <t>Period 5 Equipment Cost</t>
  </si>
  <si>
    <t>Period 6 Equipment Cost</t>
  </si>
  <si>
    <t>Period 7 Equipment Cost</t>
  </si>
  <si>
    <t>Period 8 Equipment Cost</t>
  </si>
  <si>
    <t>Period 9 Equipment Cost</t>
  </si>
  <si>
    <t>Period 10 Equipment Cost</t>
  </si>
  <si>
    <t>Total Equipment Cost</t>
  </si>
  <si>
    <t>Attribute 1</t>
  </si>
  <si>
    <t>Attribute 2</t>
  </si>
  <si>
    <t>Addtl. Attribute 1 (optional)</t>
  </si>
  <si>
    <t>Addtl. Attribute 2 (optional)</t>
  </si>
  <si>
    <t>Equipment Description</t>
  </si>
  <si>
    <t>Purpose of Equipment</t>
  </si>
  <si>
    <t>Purpose of Item</t>
  </si>
  <si>
    <t>Cost per Item</t>
  </si>
  <si>
    <t>Enter budget details for each expenditure category below.</t>
  </si>
  <si>
    <t>Period 1 Other Direct Cost</t>
  </si>
  <si>
    <t>Period 2 Other Direct Cost</t>
  </si>
  <si>
    <t>Period 3 Other Direct Cost</t>
  </si>
  <si>
    <t>Period 4 Other Direct Cost</t>
  </si>
  <si>
    <t>Period 5 Other Direct Cost</t>
  </si>
  <si>
    <t>Period 6 Other Direct Cost</t>
  </si>
  <si>
    <t>Period 7 Other Direct Cost</t>
  </si>
  <si>
    <t>Period 8 Other Direct Cost</t>
  </si>
  <si>
    <t>Period 9 Other Direct Cost</t>
  </si>
  <si>
    <t>Period 10 Other Direct Cost</t>
  </si>
  <si>
    <t>Revenue</t>
  </si>
  <si>
    <t>Expenditure</t>
  </si>
  <si>
    <t>BALANCE AT PERIOD END</t>
  </si>
  <si>
    <t>BMGF Funds Spent on Direct Cost</t>
  </si>
  <si>
    <t>BMGF Funds Spent on Indirect Cost</t>
  </si>
  <si>
    <t>Interest Spent</t>
  </si>
  <si>
    <t>TOTAL EXPENDITURE BY PERIOD</t>
  </si>
  <si>
    <t>Align with calendar year</t>
  </si>
  <si>
    <t>Interest Earned</t>
  </si>
  <si>
    <t>End of Period 1</t>
  </si>
  <si>
    <t>End of Period 2</t>
  </si>
  <si>
    <t>End of Period 3</t>
  </si>
  <si>
    <t>End of Period 4</t>
  </si>
  <si>
    <t>End of Period 5</t>
  </si>
  <si>
    <t>End of Period 6</t>
  </si>
  <si>
    <t>End of Period 7</t>
  </si>
  <si>
    <t>End of Period 8</t>
  </si>
  <si>
    <t>End of Period 9</t>
  </si>
  <si>
    <t>Travel Cost Item Description</t>
  </si>
  <si>
    <t>Period 1 
No. of Items</t>
  </si>
  <si>
    <t>Period 2 
No. of Items</t>
  </si>
  <si>
    <t>Period 3 
No. of Items</t>
  </si>
  <si>
    <t>Period 4 
No. of Items</t>
  </si>
  <si>
    <t>Period 5 
No. of Items</t>
  </si>
  <si>
    <t>Period 6 
No. of Items</t>
  </si>
  <si>
    <t>Period 7 
No. of Items</t>
  </si>
  <si>
    <t>Period 8 
No. of Items</t>
  </si>
  <si>
    <t>Period 9 
No. of Items</t>
  </si>
  <si>
    <t>Period 10 
No. of Items</t>
  </si>
  <si>
    <t>Consultants</t>
  </si>
  <si>
    <t>Enter information into light yellow cells</t>
  </si>
  <si>
    <t>Budgeting &amp; Reporting Periods</t>
  </si>
  <si>
    <t xml:space="preserve">Please enter indirect cost rates in accordance with the indirect cost policy: </t>
  </si>
  <si>
    <t>Other Budget Factors</t>
  </si>
  <si>
    <t>Figures to be used for charts</t>
  </si>
  <si>
    <t>Total Amount by Category</t>
  </si>
  <si>
    <t>Amount by Category for Each Period</t>
  </si>
  <si>
    <t>Basic Graphs</t>
  </si>
  <si>
    <t>Comparison Tool</t>
  </si>
  <si>
    <t>Figures to be used for baseline</t>
  </si>
  <si>
    <t>Figures to be used for comparison</t>
  </si>
  <si>
    <t>Period 3 Actuals &amp; Projections</t>
  </si>
  <si>
    <t>Period 4 Actuals &amp; Projections</t>
  </si>
  <si>
    <t>Period 5 Actuals &amp; Projections</t>
  </si>
  <si>
    <t>Period 6 Actuals &amp; Projections</t>
  </si>
  <si>
    <t>Period 7 Actuals &amp; Projections</t>
  </si>
  <si>
    <t>Period 8 Actuals &amp; Projections</t>
  </si>
  <si>
    <t>Period 9 Actuals &amp; Projections</t>
  </si>
  <si>
    <t>Period 10 Actuals &amp; Projections</t>
  </si>
  <si>
    <t>Annual Salary per FTE</t>
  </si>
  <si>
    <t>Period 1 Reforecast</t>
  </si>
  <si>
    <t>Period 2 Reforecast</t>
  </si>
  <si>
    <t>Period 3 Reforecast</t>
  </si>
  <si>
    <t>Period 4 Reforecast</t>
  </si>
  <si>
    <t>Period 5 Reforecast</t>
  </si>
  <si>
    <t>Period 6 Reforecast</t>
  </si>
  <si>
    <t>Period 7 Reforecast</t>
  </si>
  <si>
    <t>Period 8 Reforecast</t>
  </si>
  <si>
    <t>Period 9 Reforecast</t>
  </si>
  <si>
    <t>% Indirect Cost</t>
  </si>
  <si>
    <t>Total Project Cost</t>
  </si>
  <si>
    <r>
      <t xml:space="preserve">Cash Flow Summary </t>
    </r>
    <r>
      <rPr>
        <sz val="11"/>
        <rFont val="Arial"/>
        <family val="2"/>
      </rPr>
      <t>(BMGF Funds Only)</t>
    </r>
  </si>
  <si>
    <t>BUDGET DETAILS</t>
  </si>
  <si>
    <t>Please complete the table below</t>
  </si>
  <si>
    <t>Grand Total</t>
  </si>
  <si>
    <t>Row Labels</t>
  </si>
  <si>
    <t>Sum of TOTAL AMOUNT</t>
  </si>
  <si>
    <t>Purpose</t>
  </si>
  <si>
    <t>Currency Symbol</t>
  </si>
  <si>
    <t>Cumulative overage / (underage)</t>
  </si>
  <si>
    <t>End of Period 10</t>
  </si>
  <si>
    <t>Baseline</t>
  </si>
  <si>
    <t>Comparison</t>
  </si>
  <si>
    <t>Difference in $</t>
  </si>
  <si>
    <t>Difference in %</t>
  </si>
  <si>
    <t>Cumul. Actual</t>
  </si>
  <si>
    <t>DO NOT CHANGE</t>
  </si>
  <si>
    <t>IDC drop down list</t>
  </si>
  <si>
    <t>Reporting Cadence</t>
  </si>
  <si>
    <t>Non-Profit / NGO</t>
  </si>
  <si>
    <t>Will funds be spent in non-USD currencies?</t>
  </si>
  <si>
    <t>Multiple Sources of Funding</t>
  </si>
  <si>
    <t>Legend for cell formatting:</t>
  </si>
  <si>
    <t>Sub-award Type</t>
  </si>
  <si>
    <t>Exchange Rates</t>
  </si>
  <si>
    <t>Date submitted:</t>
  </si>
  <si>
    <t>Total Other Direct Cost</t>
  </si>
  <si>
    <t>Carry-over Amount from Prior Period</t>
  </si>
  <si>
    <t>Enter actual expenditures into green cells</t>
  </si>
  <si>
    <t>Notes</t>
  </si>
  <si>
    <t>Job Title</t>
  </si>
  <si>
    <t>Other Gains / (Losses)</t>
  </si>
  <si>
    <t>Period 1 FTE Allocation</t>
  </si>
  <si>
    <t>Period 2 FTE  Allocation</t>
  </si>
  <si>
    <t>Period 3 FTE  Allocation</t>
  </si>
  <si>
    <t>Period 4 FTE  Allocation</t>
  </si>
  <si>
    <t>Period 5 FTE  Allocation</t>
  </si>
  <si>
    <t>Period 6 FTE  Allocation</t>
  </si>
  <si>
    <t>Period 7 FTE  Allocation</t>
  </si>
  <si>
    <t>Period 8 FTE  Allocation</t>
  </si>
  <si>
    <t>Period 9 FTE  Allocation</t>
  </si>
  <si>
    <t>Period 10 FTE  Allocation</t>
  </si>
  <si>
    <t>Addtl. Info
1</t>
  </si>
  <si>
    <t>Addtl. Info
2</t>
  </si>
  <si>
    <t>ANALYTICS</t>
  </si>
  <si>
    <t>You may use the features to analyze the budget and actuals &amp; projections, but please do not edit anything other than using the yellow drop-down boxes.</t>
  </si>
  <si>
    <t>BUDGET PIVOT</t>
  </si>
  <si>
    <t>If you are familiar with Excel Pivot tables, you may use this feature to analyze the budget yourself.</t>
  </si>
  <si>
    <t>Analytics Sheet</t>
  </si>
  <si>
    <t>Budget Details Sheet</t>
  </si>
  <si>
    <t>Offset for Section in Financial Summary</t>
  </si>
  <si>
    <t>FINANCIAL SUMMARY &amp; REPORTING</t>
  </si>
  <si>
    <t>Question 1</t>
  </si>
  <si>
    <t>Question 2</t>
  </si>
  <si>
    <t xml:space="preserve"> </t>
  </si>
  <si>
    <t>DO NOT POPULATE (only required if multiple funding sources apply)</t>
  </si>
  <si>
    <t>QUICK START GUIDE</t>
  </si>
  <si>
    <t>General Information</t>
  </si>
  <si>
    <t>Budget Details</t>
  </si>
  <si>
    <t>Financial Summary &amp; Reporting</t>
  </si>
  <si>
    <t>Analytics</t>
  </si>
  <si>
    <t>Payment &amp; Reporting Schedule</t>
  </si>
  <si>
    <t>Historic Budget Summaries</t>
  </si>
  <si>
    <t>Budget Pivot</t>
  </si>
  <si>
    <t>[Historic Budget Details]</t>
  </si>
  <si>
    <t>Historic or Background Information</t>
  </si>
  <si>
    <t>0, 1 or more sheets (typically hidden)</t>
  </si>
  <si>
    <t>(typically hidden)</t>
  </si>
  <si>
    <t>→</t>
  </si>
  <si>
    <t>Used for administrative purposes to populate dropdown lists etc. throughout the template.</t>
  </si>
  <si>
    <t>Excel Pivot table that can be used to analyze the data in the Budget Detail sheet.</t>
  </si>
  <si>
    <t>Please answer next question and enter expected funding contributions in Financial Summary &amp; Reporting sheet as instructed</t>
  </si>
  <si>
    <t>General Info comment</t>
  </si>
  <si>
    <r>
      <t xml:space="preserve">Expand/Collapse sections to see/hide the initial budget and actuals &amp; projections </t>
    </r>
    <r>
      <rPr>
        <i/>
        <sz val="10"/>
        <rFont val="Calibri"/>
        <family val="2"/>
      </rPr>
      <t>→</t>
    </r>
  </si>
  <si>
    <t>% of Direct Cost</t>
  </si>
  <si>
    <r>
      <t xml:space="preserve">Enter the required basic information into this sheet </t>
    </r>
    <r>
      <rPr>
        <b/>
        <i/>
        <sz val="10"/>
        <rFont val="Arial"/>
        <family val="2"/>
      </rPr>
      <t xml:space="preserve">before </t>
    </r>
    <r>
      <rPr>
        <i/>
        <sz val="10"/>
        <rFont val="Arial"/>
        <family val="2"/>
      </rPr>
      <t>populating any of the other sheets.</t>
    </r>
  </si>
  <si>
    <t>Total Project Cost comment</t>
  </si>
  <si>
    <t>HISTORIC BUDGET SUMMARIES</t>
  </si>
  <si>
    <t>Original Budget</t>
  </si>
  <si>
    <t>Original</t>
  </si>
  <si>
    <r>
      <rPr>
        <b/>
        <sz val="14"/>
        <color theme="4"/>
        <rFont val="Calibri"/>
        <family val="2"/>
      </rPr>
      <t xml:space="preserve">↓   </t>
    </r>
    <r>
      <rPr>
        <b/>
        <sz val="14"/>
        <color theme="4"/>
        <rFont val="Calibri"/>
        <family val="2"/>
        <scheme val="minor"/>
      </rPr>
      <t>To preserve historic budget summary, copy values from Financial Summary &amp; Reporting sheet into outlined area.   ↓</t>
    </r>
  </si>
  <si>
    <t>Rev. 1</t>
  </si>
  <si>
    <t>Budget Revision 1</t>
  </si>
  <si>
    <t>Rev. 2</t>
  </si>
  <si>
    <t>Budget Revision 2</t>
  </si>
  <si>
    <t>Budget Revision 3</t>
  </si>
  <si>
    <t>Budget Revision 4</t>
  </si>
  <si>
    <t>Budget Revision 5</t>
  </si>
  <si>
    <t>Budget Revision 6</t>
  </si>
  <si>
    <t>Budget Revision 7</t>
  </si>
  <si>
    <t>Budget Revision 8</t>
  </si>
  <si>
    <t>Budget Revision 9</t>
  </si>
  <si>
    <t xml:space="preserve">Section </t>
  </si>
  <si>
    <t>Sheet</t>
  </si>
  <si>
    <t>Column</t>
  </si>
  <si>
    <t>Row (Category)</t>
  </si>
  <si>
    <t>String (Category)</t>
  </si>
  <si>
    <t>Row (Header)</t>
  </si>
  <si>
    <t>String (Header)</t>
  </si>
  <si>
    <t>Budget Revisions</t>
  </si>
  <si>
    <t>Budget Detail comment</t>
  </si>
  <si>
    <t>Please answer next question</t>
  </si>
  <si>
    <t>Additional Dimension</t>
  </si>
  <si>
    <t>1 Period of Actuals</t>
  </si>
  <si>
    <t>2 Periods of Actuals</t>
  </si>
  <si>
    <t>3 Periods of Actuals</t>
  </si>
  <si>
    <t>4 Periods of Actuals</t>
  </si>
  <si>
    <t>5 Periods of Actuals</t>
  </si>
  <si>
    <t>6 Periods of Actuals</t>
  </si>
  <si>
    <t>7 Periods of Actuals</t>
  </si>
  <si>
    <t>8 Periods of Actuals</t>
  </si>
  <si>
    <t>9 Periods of Actuals</t>
  </si>
  <si>
    <t>No Actuals</t>
  </si>
  <si>
    <t>Please ensure actual expenditures are captured in the respective section of the Financial Summary &amp; Reporting sheet</t>
  </si>
  <si>
    <t>Please ensure actual expenditures are captured in the respective sections of the Financial Summary &amp; Reporting sheet</t>
  </si>
  <si>
    <t>Since the beginning of the grant, for how many periods are actual expenditures available?</t>
  </si>
  <si>
    <t>Period count</t>
  </si>
  <si>
    <t>Budget detail column</t>
  </si>
  <si>
    <t>Financial Summary column</t>
  </si>
  <si>
    <t>BMGF Payment(s)</t>
  </si>
  <si>
    <t>String (BMGF Payments)</t>
  </si>
  <si>
    <t>Row (BMGF Payments)</t>
  </si>
  <si>
    <t>Rev. 3</t>
  </si>
  <si>
    <t>Rev. 4</t>
  </si>
  <si>
    <t>Rev. 5</t>
  </si>
  <si>
    <t>Rev. 6</t>
  </si>
  <si>
    <t>Rev. 7</t>
  </si>
  <si>
    <t>Rev. 8</t>
  </si>
  <si>
    <t>Rev. 9</t>
  </si>
  <si>
    <t>Contains two analytic features: a set of Basic Charts and a Comparison Tool</t>
  </si>
  <si>
    <t>Available features include a set of Basic Graphs and a Comparison Tool (as the grant progresses).</t>
  </si>
  <si>
    <t>Configuration</t>
  </si>
  <si>
    <t xml:space="preserve">These settings are used for the various calculations, drop down lists, and conditional formatting in the template.  </t>
  </si>
  <si>
    <t>OR</t>
  </si>
  <si>
    <t>Config</t>
  </si>
  <si>
    <t>% Inflation (Annualized)</t>
  </si>
  <si>
    <t>Requested Amount</t>
  </si>
  <si>
    <t>Proposal Information</t>
  </si>
  <si>
    <t>Comparison by Expense Category</t>
  </si>
  <si>
    <t xml:space="preserve">Additional Dimension </t>
  </si>
  <si>
    <t>Total Amounts for Additional Dimension</t>
  </si>
  <si>
    <t>Amounts for Additional Dimension</t>
  </si>
  <si>
    <t>Comparison for Additional Dimension</t>
  </si>
  <si>
    <t xml:space="preserve">Breakdown along Additional Dimension </t>
  </si>
  <si>
    <t>Row (Additional Dimension)</t>
  </si>
  <si>
    <t>String (Additional Dimension)</t>
  </si>
  <si>
    <t>← Unhide additional rows if needed</t>
  </si>
  <si>
    <t>FX Rate (Units/USD)</t>
  </si>
  <si>
    <t>P2 Actuals Variance</t>
  </si>
  <si>
    <t>P1 Actuals Variance</t>
  </si>
  <si>
    <t>Budget Variance</t>
  </si>
  <si>
    <t>P3 Actuals Variance</t>
  </si>
  <si>
    <t>P4 Actuals Variance</t>
  </si>
  <si>
    <t>P5 Actuals Variance</t>
  </si>
  <si>
    <t>P6 Actuals Variance</t>
  </si>
  <si>
    <t>P7 Actuals Variance</t>
  </si>
  <si>
    <t>P8 Actuals Variance</t>
  </si>
  <si>
    <t>P9 Actuals Variance</t>
  </si>
  <si>
    <t>P10 Actuals Variance</t>
  </si>
  <si>
    <t>Expand/Collapse sections to see/hide the budget and actuals &amp; projections →</t>
  </si>
  <si>
    <t>Created by Jeffrey C. Burrell</t>
  </si>
  <si>
    <t>% of Total Direct Cost</t>
  </si>
  <si>
    <t>Total only</t>
  </si>
  <si>
    <t>Full details</t>
  </si>
  <si>
    <t>By category</t>
  </si>
  <si>
    <t>Please enter total project cost by expense category in Financial Summary sheet</t>
  </si>
  <si>
    <t>Please enter total project cost as line items into the Budget Detail sheet</t>
  </si>
  <si>
    <t>How will the total project cost be captured in the budget template?</t>
  </si>
  <si>
    <t>(blank)</t>
  </si>
  <si>
    <t>Go to reporting instructions for this table…</t>
  </si>
  <si>
    <t>Cumul. Variance</t>
  </si>
  <si>
    <t>Copying data into the template</t>
  </si>
  <si>
    <t>Important information for working with the template</t>
  </si>
  <si>
    <t>Legend for cell formatting</t>
  </si>
  <si>
    <r>
      <t xml:space="preserve">Input </t>
    </r>
    <r>
      <rPr>
        <b/>
        <sz val="10"/>
        <rFont val="Arial"/>
        <family val="2"/>
      </rPr>
      <t>cells are colored</t>
    </r>
    <r>
      <rPr>
        <sz val="10"/>
        <rFont val="Arial"/>
        <family val="2"/>
      </rPr>
      <t xml:space="preserve"> according to the following scheme. At the time of budgeting, populate only light yellow cells. </t>
    </r>
  </si>
  <si>
    <t>Hints for specific data entry fields</t>
  </si>
  <si>
    <r>
      <t xml:space="preserve">Use </t>
    </r>
    <r>
      <rPr>
        <b/>
        <i/>
        <sz val="10"/>
        <rFont val="Arial"/>
        <family val="2"/>
      </rPr>
      <t xml:space="preserve">Paste Values </t>
    </r>
    <r>
      <rPr>
        <sz val="10"/>
        <rFont val="Arial"/>
        <family val="2"/>
      </rPr>
      <t xml:space="preserve">whenever transferring data from an external source into the template. If not, the template can become corrupted </t>
    </r>
  </si>
  <si>
    <r>
      <t xml:space="preserve">For some fields, a </t>
    </r>
    <r>
      <rPr>
        <b/>
        <sz val="10"/>
        <rFont val="Arial"/>
        <family val="2"/>
      </rPr>
      <t xml:space="preserve">red triangle in the upper right corner </t>
    </r>
    <r>
      <rPr>
        <sz val="10"/>
        <rFont val="Arial"/>
        <family val="2"/>
      </rPr>
      <t xml:space="preserve">indicates that a hint is available when hovering the mouse over the cell. </t>
    </r>
  </si>
  <si>
    <t>Cash vs. Projected Actuals (Accruals)</t>
  </si>
  <si>
    <r>
      <t xml:space="preserve">All </t>
    </r>
    <r>
      <rPr>
        <b/>
        <sz val="10"/>
        <rFont val="Arial"/>
        <family val="2"/>
      </rPr>
      <t>actual</t>
    </r>
    <r>
      <rPr>
        <sz val="10"/>
        <rFont val="Arial"/>
        <family val="2"/>
      </rPr>
      <t xml:space="preserve"> amounts reported should be based on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cash spent</t>
    </r>
    <r>
      <rPr>
        <sz val="10"/>
        <rFont val="Arial"/>
        <family val="2"/>
      </rPr>
      <t xml:space="preserve">, not PROJECTED (or ACCRUED) for the remainder of the period. </t>
    </r>
  </si>
  <si>
    <t>Please enter total project cost in Financial Summary &amp; Reporting sheet</t>
  </si>
  <si>
    <t>TOTAL CASH AVAILABLE BY PERIOD</t>
  </si>
  <si>
    <t>[enter date]</t>
  </si>
  <si>
    <t>Error checking</t>
  </si>
  <si>
    <t>incorrect entry</t>
  </si>
  <si>
    <t>Inconsistent result</t>
  </si>
  <si>
    <r>
      <t>For some cells, an automatic error check will show its</t>
    </r>
    <r>
      <rPr>
        <b/>
        <sz val="10"/>
        <rFont val="Arial"/>
        <family val="2"/>
      </rPr>
      <t xml:space="preserve"> value in red</t>
    </r>
    <r>
      <rPr>
        <sz val="10"/>
        <rFont val="Arial"/>
        <family val="2"/>
      </rPr>
      <t xml:space="preserve"> if it appears to be populated incorrectly or if the calculation yields a result that is inconstent with another value.</t>
    </r>
  </si>
  <si>
    <t>Row (BMGF Direct Expenditures)</t>
  </si>
  <si>
    <t>String (BMGF Direct Expenditures)</t>
  </si>
  <si>
    <t>Row (BMGF Indirect Expenditures)</t>
  </si>
  <si>
    <t>String (BMGF Indirect Expenditures)</t>
  </si>
  <si>
    <t>General Information Sheet</t>
  </si>
  <si>
    <t>Non-USD Currencies</t>
  </si>
  <si>
    <t>File Setup</t>
  </si>
  <si>
    <t>Zoom 90% for each sheet</t>
  </si>
  <si>
    <t>Scroll all the way top and left, cursor on cell A1</t>
  </si>
  <si>
    <t>Password protect Quick Start Guide and Config sheets</t>
  </si>
  <si>
    <t>Quick Start Guide as active sheet</t>
  </si>
  <si>
    <t>General Info</t>
  </si>
  <si>
    <t>Opportunity ID = [if unknown, BMGF staff will populate]</t>
  </si>
  <si>
    <t>Preferred Reporting Cadence = 12-month increments</t>
  </si>
  <si>
    <t>Next FY begins on = [enter date]</t>
  </si>
  <si>
    <t>Will funds be spent in non-USD currencies? = No</t>
  </si>
  <si>
    <t>Will there be multiple sources of funding for this project? = No</t>
  </si>
  <si>
    <t>How will the total project cost be captured in the budget template? = Total only</t>
  </si>
  <si>
    <t>Will the budget be broken down by an additional dimension? = No</t>
  </si>
  <si>
    <t>Is this a new version of a previously approved budget? = No</t>
  </si>
  <si>
    <t>Since the beginning of the grant, for how many periods are actual expenditures available? = 1 Period of Actuals</t>
  </si>
  <si>
    <t>All other cells empty</t>
  </si>
  <si>
    <t>Figures to be used for charts = Budget</t>
  </si>
  <si>
    <t>Figures to be used for baseline = Budget</t>
  </si>
  <si>
    <t>Figures to be used for comparison = End of Period 1</t>
  </si>
  <si>
    <t>Figures to be used for calculations = Budget</t>
  </si>
  <si>
    <t>Time between period end date and report due date (months) = 1</t>
  </si>
  <si>
    <t>Time between report due date and payment date (months) = 2</t>
  </si>
  <si>
    <t>Grantee Comments = [Please use this space to comment on the automatically generated payment &amp; reporting schedule.]</t>
  </si>
  <si>
    <t>Expand/collapse and hide/unhide settings</t>
  </si>
  <si>
    <t>Hide items 6-15 of Additional Dimension Breakdown (will do the same for currencies)</t>
  </si>
  <si>
    <t>Collapse column C (additional dimension)</t>
  </si>
  <si>
    <t>Collapse columns L-P (quantity for periods 6-10)</t>
  </si>
  <si>
    <t>Collapse columns AA-AE (amounts for periods 6-10)</t>
  </si>
  <si>
    <t>Collapse columns S-U (Notes and Attributes)</t>
  </si>
  <si>
    <t>Hide rows 16 and beyond for Personnel</t>
  </si>
  <si>
    <t>Hide rows 16 and beyond for Travel</t>
  </si>
  <si>
    <t>Hide rows 11 and beyond for Consultants</t>
  </si>
  <si>
    <t>Hide rows 6 and beyond for Capital Equipment</t>
  </si>
  <si>
    <t>Hide rows 21 and beyond for Other Direct Costs</t>
  </si>
  <si>
    <t>Hide rows 11 and beyond for Sub-awards</t>
  </si>
  <si>
    <t>Fully collapse all green sections, except for Period 1</t>
  </si>
  <si>
    <t>For blue section and period 1 green section, collapse periods 6-10</t>
  </si>
  <si>
    <t>Collapse items 6-20 in Additional Dimension table</t>
  </si>
  <si>
    <t>Collapse items 6-10 in Funding Plan</t>
  </si>
  <si>
    <t>Collapse "sausage making section"</t>
  </si>
  <si>
    <t>Fully collapse all blue sections, except for Original Budget</t>
  </si>
  <si>
    <t>Default values</t>
  </si>
  <si>
    <t>Protection</t>
  </si>
  <si>
    <t>Before Saving</t>
  </si>
  <si>
    <t>Over Budget</t>
  </si>
  <si>
    <t>Hide sheets</t>
  </si>
  <si>
    <t>Zoom &amp; cursor</t>
  </si>
  <si>
    <t>Template version 2015-01-14.1</t>
  </si>
  <si>
    <t>W1+W2 Payment(s)</t>
  </si>
  <si>
    <t xml:space="preserve">This page provides a quick overview of the budget template to orient you before getting started. </t>
  </si>
  <si>
    <t>Input Sheets</t>
  </si>
  <si>
    <t>For each of the 6 expense categories, enter the items that collectively make up the W1+W2 budget into this sheet.</t>
  </si>
  <si>
    <t>Review the summary tables from the Budget Detail sheet and add further information. This sheet is also used to enter actuals expenditures and projections as part of reporting.</t>
  </si>
  <si>
    <t>Blue cells will be populated by CO</t>
  </si>
  <si>
    <t>This sheet is primarily intended for CO use and does not require any input.</t>
  </si>
  <si>
    <t>These sheets are used by CO to preserve historic information throughout the grant or for administrative purposes. Please do not make any changes to these sheets.</t>
  </si>
  <si>
    <t>If CRP budget revisions take place, this sheet can be used to preserve previous versions of the Budget Summary for reference.</t>
  </si>
  <si>
    <t>If a CRP budget revision takes place, the previous version of the Budget Detail sheet can be preserved as a separate sheet for reference.</t>
  </si>
  <si>
    <t>CRP Name</t>
  </si>
  <si>
    <t>Flagship Title</t>
  </si>
  <si>
    <t>Only enter items that are funded by W1+W2</t>
  </si>
  <si>
    <t xml:space="preserve">This sheet is intended for CO use only. </t>
  </si>
  <si>
    <t>Other Work Sheets</t>
  </si>
  <si>
    <t>These three sheets are primarily used by the CO to analyze project.  You may use them yourself, but please do not enter or alter any data or formulas</t>
  </si>
  <si>
    <r>
      <t xml:space="preserve">In addition to the three sheets described above, there are </t>
    </r>
    <r>
      <rPr>
        <b/>
        <i/>
        <sz val="12"/>
        <rFont val="Arial"/>
        <family val="2"/>
      </rPr>
      <t>several additional sheets</t>
    </r>
    <r>
      <rPr>
        <i/>
        <sz val="12"/>
        <rFont val="Arial"/>
        <family val="2"/>
      </rPr>
      <t xml:space="preserve"> included in the template, some of them optional and/or hidden. You </t>
    </r>
    <r>
      <rPr>
        <b/>
        <i/>
        <sz val="12"/>
        <rFont val="Arial"/>
        <family val="2"/>
      </rPr>
      <t>do not need to use</t>
    </r>
    <r>
      <rPr>
        <i/>
        <sz val="12"/>
        <rFont val="Arial"/>
        <family val="2"/>
      </rPr>
      <t xml:space="preserve"> these additional sheets, but for transparency, you will find an overview below. </t>
    </r>
  </si>
  <si>
    <r>
      <t xml:space="preserve">If you would like to include additional information in this file, it is </t>
    </r>
    <r>
      <rPr>
        <b/>
        <i/>
        <sz val="12"/>
        <rFont val="Arial"/>
        <family val="2"/>
      </rPr>
      <t>OK to add extra sheets</t>
    </r>
    <r>
      <rPr>
        <i/>
        <sz val="12"/>
        <rFont val="Arial"/>
        <family val="2"/>
      </rPr>
      <t xml:space="preserve"> for this purpose. However, please </t>
    </r>
    <r>
      <rPr>
        <b/>
        <i/>
        <sz val="12"/>
        <rFont val="Arial"/>
        <family val="2"/>
      </rPr>
      <t xml:space="preserve">do not make any changes to the structure, formatting or formulas of the existing sheets. </t>
    </r>
  </si>
  <si>
    <t>CRP's Indirect Cost Rate on Sub-award Portion</t>
  </si>
  <si>
    <r>
      <t xml:space="preserve">Will there be multiple sources of funding for this project?
</t>
    </r>
    <r>
      <rPr>
        <sz val="10"/>
        <color theme="0"/>
        <rFont val="Arial"/>
        <family val="2"/>
      </rPr>
      <t>(e.g. either by your organization or others)</t>
    </r>
  </si>
  <si>
    <t>W1+W2 Funds Spent on Direct Cost</t>
  </si>
  <si>
    <t>W1+W2 Funds Spent on Indirect Cost</t>
  </si>
  <si>
    <r>
      <t xml:space="preserve">Will the budget be broken down by an additional dimension? </t>
    </r>
    <r>
      <rPr>
        <sz val="10"/>
        <color theme="0"/>
        <rFont val="Arial"/>
        <family val="2"/>
      </rPr>
      <t>(e.g. outcomes/outputs, project components/phases)</t>
    </r>
  </si>
  <si>
    <t>Cash Flow Summary (W1+W2 Funds Only)</t>
  </si>
  <si>
    <t>Total Project Cost (all sources of funds)</t>
  </si>
  <si>
    <t>Flagship Participant Indirect Cost Rate</t>
  </si>
  <si>
    <t>Indirect Cost Rate</t>
  </si>
  <si>
    <t>Collaborator Organization</t>
  </si>
  <si>
    <t>CGIAR</t>
  </si>
  <si>
    <t>Non CGIAR</t>
  </si>
  <si>
    <t>W1+W2</t>
  </si>
  <si>
    <t>Uses of Funds by Expense Category</t>
  </si>
  <si>
    <t>Other Supplies and Services</t>
  </si>
  <si>
    <t>W3</t>
  </si>
  <si>
    <t>Bilateral</t>
  </si>
  <si>
    <t>Other Sources</t>
  </si>
  <si>
    <t>Non CGIAR Collaborations</t>
  </si>
  <si>
    <t>These first three sheets need to be filled out by the Flagship</t>
  </si>
  <si>
    <t>Need to calculate the average</t>
  </si>
  <si>
    <t>Is this a new version of a previously approved budget?</t>
  </si>
  <si>
    <t>Please enter the cost for the total flagship broken out by category</t>
  </si>
  <si>
    <t>Enter the full flagship budget irrespective of sources of funds</t>
  </si>
  <si>
    <t>Please enter only TOTAL FLAGSHIP COST at the bottom (overwrite formulas)</t>
  </si>
  <si>
    <r>
      <rPr>
        <sz val="10"/>
        <rFont val="Arial"/>
        <family val="2"/>
      </rPr>
      <t>←</t>
    </r>
    <r>
      <rPr>
        <i/>
        <sz val="10"/>
        <rFont val="Arial"/>
        <family val="2"/>
      </rPr>
      <t xml:space="preserve"> unhide additional rows if needed</t>
    </r>
  </si>
  <si>
    <t>IDC Rate</t>
  </si>
  <si>
    <t>Participating Partners' information</t>
  </si>
  <si>
    <t>List of Participating Partners</t>
  </si>
  <si>
    <t>Participating Partner Name</t>
  </si>
  <si>
    <t>Breakdown of Budget by Participating Partners</t>
  </si>
  <si>
    <t>Only for reporting purposes</t>
  </si>
  <si>
    <t>CGIAR Collaborations</t>
  </si>
  <si>
    <t>Scope of Collaboration</t>
  </si>
  <si>
    <t>Period 1 Collaboration Cost</t>
  </si>
  <si>
    <t>Period 2 Collaboration Cost</t>
  </si>
  <si>
    <t>Period 3 Collaboration Cost</t>
  </si>
  <si>
    <t>Period 4 Collaboration Cost</t>
  </si>
  <si>
    <t>Period 5 Collaboration Cost</t>
  </si>
  <si>
    <t>Total Collaboration Cost</t>
  </si>
  <si>
    <t>Period 6 Collaboration Cost</t>
  </si>
  <si>
    <t>Period 7 Collaboration Cost</t>
  </si>
  <si>
    <t>Period 8 Collaboration Cost</t>
  </si>
  <si>
    <t>Period 9 Collaboration Cost</t>
  </si>
  <si>
    <t>Period 10 Collaboration Cost</t>
  </si>
  <si>
    <t>CGIAR collaborations</t>
  </si>
  <si>
    <t>Sources of Funding Needed</t>
  </si>
  <si>
    <t>Sources of Funding Secured</t>
  </si>
  <si>
    <t>TOTAL SECURED</t>
  </si>
  <si>
    <t>TOTAL FUNDING GAP OVER/(UNDER)</t>
  </si>
  <si>
    <t>How are you using the template?</t>
  </si>
  <si>
    <t>Consolidated Flagship</t>
  </si>
  <si>
    <t>W1+W2 (Assumed Secured)</t>
  </si>
  <si>
    <t>W1+W2 (Required from SO)</t>
  </si>
  <si>
    <t>W3 (Required from FC Members)</t>
  </si>
  <si>
    <t>Bilateral (Fundraising)</t>
  </si>
  <si>
    <t>Other Sources (Fundraising)</t>
  </si>
  <si>
    <t>Pass-thru IDC Rate</t>
  </si>
  <si>
    <t>Column Labels</t>
  </si>
  <si>
    <t>Primary Indirect Cost (IDC) Rate</t>
  </si>
  <si>
    <t>Purpose of Travel</t>
  </si>
  <si>
    <t>Sources of Funds (optional)</t>
  </si>
  <si>
    <t>Period1 Total Amount</t>
  </si>
  <si>
    <t>Period2 Total Amount</t>
  </si>
  <si>
    <t>Period3 Total Amount</t>
  </si>
  <si>
    <t>Period4 Total Amount</t>
  </si>
  <si>
    <t>Period5 Total Amount</t>
  </si>
  <si>
    <t>Period6 Total Amount</t>
  </si>
  <si>
    <t>Period7 Total Amount</t>
  </si>
  <si>
    <t>Period8 Total Amount</t>
  </si>
  <si>
    <t>Period9 Total Amount</t>
  </si>
  <si>
    <t>Period10 Total Amount</t>
  </si>
  <si>
    <t>Climate Change, Agriculture and Food Security</t>
  </si>
  <si>
    <t>Julian Rivera</t>
  </si>
  <si>
    <t>March-31-2016</t>
  </si>
  <si>
    <t>CIAT</t>
  </si>
  <si>
    <t>AFRICARICE</t>
  </si>
  <si>
    <t>BIOVERSITY</t>
  </si>
  <si>
    <t>CIFOR</t>
  </si>
  <si>
    <t>CIMMYT</t>
  </si>
  <si>
    <t>CIP</t>
  </si>
  <si>
    <t>ICARDA</t>
  </si>
  <si>
    <t>ICRAF</t>
  </si>
  <si>
    <t>ICRISAT</t>
  </si>
  <si>
    <t>IFPRI</t>
  </si>
  <si>
    <t>IITA</t>
  </si>
  <si>
    <t>ILRI</t>
  </si>
  <si>
    <t>IRRI</t>
  </si>
  <si>
    <t>IWMI</t>
  </si>
  <si>
    <t>WORLDFISH</t>
  </si>
  <si>
    <t>Copenhagen University</t>
  </si>
  <si>
    <t>CIAT-Gender &amp; Social Inclusion Leader</t>
  </si>
  <si>
    <t>PI-Project Leader</t>
  </si>
  <si>
    <t>Site Visits</t>
  </si>
  <si>
    <t>Supplies and Services</t>
  </si>
  <si>
    <t>PI#1</t>
  </si>
  <si>
    <t>PI#3</t>
  </si>
  <si>
    <t>PI#4</t>
  </si>
  <si>
    <t>PI#5</t>
  </si>
  <si>
    <t>SCIENTISTS/RESEARCH ASSOCIATES</t>
  </si>
  <si>
    <t>ASSISTANTS, ANALYSTS AND WORKERS</t>
  </si>
  <si>
    <t>PI#6</t>
  </si>
  <si>
    <t>PI#7</t>
  </si>
  <si>
    <t>PI#8</t>
  </si>
  <si>
    <t>PI#9</t>
  </si>
  <si>
    <t>PLANT NUTRITIONIST</t>
  </si>
  <si>
    <t>SOCIO-ECONOMIST</t>
  </si>
  <si>
    <t>ENVIRONMENTAL MOLECULAR BIOLOGIST</t>
  </si>
  <si>
    <t>SOILS SCIENTIST</t>
  </si>
  <si>
    <t>All PI's travel in LAM</t>
  </si>
  <si>
    <t>Site Visits, Meetings, Workshops</t>
  </si>
  <si>
    <t>All PI's travel in EA</t>
  </si>
  <si>
    <t>All PI's travel in WA</t>
  </si>
  <si>
    <t>All PI's travel in SA</t>
  </si>
  <si>
    <t>All PI's travel in SEA</t>
  </si>
  <si>
    <t>Honoraria</t>
  </si>
  <si>
    <t>IT</t>
  </si>
  <si>
    <t>Public Area</t>
  </si>
  <si>
    <t>R&amp;TS</t>
  </si>
  <si>
    <t>Facilities</t>
  </si>
  <si>
    <t>Consortiums Cost (Bilaterals)</t>
  </si>
  <si>
    <t>Consumables</t>
  </si>
  <si>
    <t>Equipment Rent</t>
  </si>
  <si>
    <t>Research Services</t>
  </si>
  <si>
    <t>Organizing Conferences</t>
  </si>
  <si>
    <t>Training Courses</t>
  </si>
  <si>
    <t>LAM Partnerships</t>
  </si>
  <si>
    <t>EA Partnerships</t>
  </si>
  <si>
    <t>SEA Partnerships</t>
  </si>
  <si>
    <t>CCAFS Gender &amp; Social Inclusion Leader</t>
  </si>
  <si>
    <t>Consultancy and Operational funds</t>
  </si>
  <si>
    <t>To be Confirmed - Copenhagen University</t>
  </si>
  <si>
    <t>Partnerships for Scaling of CSA</t>
  </si>
  <si>
    <t xml:space="preserve">PI-Project Leader </t>
  </si>
  <si>
    <t xml:space="preserve">Research Support </t>
  </si>
  <si>
    <t>cost charge of supporting research team</t>
  </si>
  <si>
    <t>PI-Project Leader &amp; Senior Scientis</t>
  </si>
  <si>
    <t>PI#2</t>
  </si>
  <si>
    <t>Research Associate</t>
  </si>
  <si>
    <t>Assoc Scientist</t>
  </si>
  <si>
    <t>pdf</t>
  </si>
  <si>
    <t>Comms expert</t>
  </si>
  <si>
    <t>Office boy</t>
  </si>
  <si>
    <t>Personnel Cost</t>
  </si>
  <si>
    <t xml:space="preserve">All PI's and staff travel </t>
  </si>
  <si>
    <t>Visit of Research Centers</t>
  </si>
  <si>
    <t>Travel Cost</t>
  </si>
  <si>
    <t>Miscellaneous expenses</t>
  </si>
  <si>
    <t>Workshops</t>
  </si>
  <si>
    <t>TBD</t>
  </si>
  <si>
    <t>Research Support</t>
  </si>
  <si>
    <t>Information not detailed</t>
  </si>
  <si>
    <t>Henry Neufeldt</t>
  </si>
  <si>
    <t>Jules Bayala</t>
  </si>
  <si>
    <t>Team Member</t>
  </si>
  <si>
    <t>Travels in West Africa</t>
  </si>
  <si>
    <t>Travels in South East Asia</t>
  </si>
  <si>
    <t>Global Research Support Costs</t>
  </si>
  <si>
    <t>To support scientist's work on projects</t>
  </si>
  <si>
    <t>Professional services</t>
  </si>
  <si>
    <t>Engaging consultants to deliver on projects</t>
  </si>
  <si>
    <t>Capacity building</t>
  </si>
  <si>
    <t>Training of fellows across different projects</t>
  </si>
  <si>
    <t>Supplies</t>
  </si>
  <si>
    <t>Supplies to be procured for projects</t>
  </si>
  <si>
    <t>General expenses</t>
  </si>
  <si>
    <t>General expenses incurred in projects</t>
  </si>
  <si>
    <t>applied to labor hours</t>
  </si>
  <si>
    <t xml:space="preserve">Ericksen, Polly Joanna </t>
  </si>
  <si>
    <t>Radeny, Maren A Ochere</t>
  </si>
  <si>
    <t>Science Officer</t>
  </si>
  <si>
    <t>John Walker Makhanu Recha</t>
  </si>
  <si>
    <t>Post Doctoral Fellow - Participatory Action Research</t>
  </si>
  <si>
    <t>Rose Chemtai Manyu</t>
  </si>
  <si>
    <t>Program Assistant</t>
  </si>
  <si>
    <t>Vivian Nerea Atakos</t>
  </si>
  <si>
    <t>Communication Specialist</t>
  </si>
  <si>
    <t>Alex Muduhya Vivero</t>
  </si>
  <si>
    <t>Office Assistant</t>
  </si>
  <si>
    <t>Philip Kiplimo Kimeli</t>
  </si>
  <si>
    <t>Research Assistant I</t>
  </si>
  <si>
    <t>Catherine Njeri Mungai</t>
  </si>
  <si>
    <t>Research Assistant III</t>
  </si>
  <si>
    <t>Elizabeth Mwende Ngungu</t>
  </si>
  <si>
    <t>Program Accountant</t>
  </si>
  <si>
    <t>5A Level 2</t>
  </si>
  <si>
    <t xml:space="preserve">Senior Scientist &amp; Climate Services Coordinator </t>
  </si>
  <si>
    <t>4C Level 1</t>
  </si>
  <si>
    <t>Scientist/Economist</t>
  </si>
  <si>
    <t>Vacant position kenya grade 2D level 1</t>
  </si>
  <si>
    <t>Tanzanian Coordinator</t>
  </si>
  <si>
    <t>Pre-design studies-travel</t>
  </si>
  <si>
    <t>Studies</t>
  </si>
  <si>
    <t>Regional EA operations</t>
  </si>
  <si>
    <t>Regional EA Workshops</t>
  </si>
  <si>
    <t>Regional EA Communications</t>
  </si>
  <si>
    <t>Regional EA -NARES</t>
  </si>
  <si>
    <t>Project Accountant</t>
  </si>
  <si>
    <t>Wassmann, Reinier</t>
  </si>
  <si>
    <t>Other Support Services</t>
  </si>
  <si>
    <t>Sebastian, Leocadio</t>
  </si>
  <si>
    <t xml:space="preserve">Postdoctoral Fellow </t>
  </si>
  <si>
    <t>Senior Specialist</t>
  </si>
  <si>
    <t xml:space="preserve">Assistant Scientist </t>
  </si>
  <si>
    <t>Assistant Manager - Project Coordination</t>
  </si>
  <si>
    <t>Associate Scientist -</t>
  </si>
  <si>
    <t>Assistant - Logistics and Driver</t>
  </si>
  <si>
    <t>Various Travel</t>
  </si>
  <si>
    <t>Site Visits and meetings</t>
  </si>
  <si>
    <t>Various equipment</t>
  </si>
  <si>
    <t>PhilRice</t>
  </si>
  <si>
    <t>CABI</t>
  </si>
  <si>
    <t>PFRB</t>
  </si>
  <si>
    <t>CSV</t>
  </si>
  <si>
    <t>CSA Prioritization</t>
  </si>
  <si>
    <t>Coms Work</t>
  </si>
  <si>
    <t>Researcher</t>
  </si>
  <si>
    <t>Research Support Staff</t>
  </si>
  <si>
    <t>Professional Services, facilities, publications/subscriptions, conferences/workshops, communications, postage, other miscellaneous</t>
  </si>
  <si>
    <t>Consulting</t>
  </si>
  <si>
    <t>general fund for &lt;$3000 (computers, survey euipment such as tablets and maintenance of equipment purchased)</t>
  </si>
  <si>
    <t>Service Center Charges-Researcher</t>
  </si>
  <si>
    <t>Service Center Charges-Research Support</t>
  </si>
  <si>
    <t>TBD Subcontractors</t>
  </si>
  <si>
    <t>meetings</t>
  </si>
  <si>
    <t>FP4: Climate Services and Safety Nets</t>
  </si>
  <si>
    <t>Columbia University-IRI</t>
  </si>
  <si>
    <t>CCAFS Flagship 4 Leader and IRI as Participating University (126k per yr)</t>
  </si>
  <si>
    <t>BIO102727</t>
  </si>
  <si>
    <t xml:space="preserve">Seed Systems and Information </t>
  </si>
  <si>
    <t>BIO102090</t>
  </si>
  <si>
    <t xml:space="preserve">Seed systems and information management </t>
  </si>
  <si>
    <t>Group of PA</t>
  </si>
  <si>
    <t>Programme Assistants</t>
  </si>
  <si>
    <t>Groups of RA</t>
  </si>
  <si>
    <t>Research Assistants</t>
  </si>
  <si>
    <t>Operational Travel</t>
  </si>
  <si>
    <t>W1W2 Travel</t>
  </si>
  <si>
    <t>IAI Project travel</t>
  </si>
  <si>
    <t>Duty Travel for climate resilient IAI project</t>
  </si>
  <si>
    <t>Unidentified Project Proposal</t>
  </si>
  <si>
    <t>Duty Travel for Unidentified project</t>
  </si>
  <si>
    <t>Research Support Services for IRS at Turrialba, Costa Rica</t>
  </si>
  <si>
    <t>Research Support Services for LRS at Facilities &amp; Procurement  - Facilities</t>
  </si>
  <si>
    <t>Facility and IT for IRS at Turrialba, Costa Rica</t>
  </si>
  <si>
    <t>Facility and IT for LRS at Facilities &amp; Procurement  - Facilities</t>
  </si>
  <si>
    <t>Operational S&amp;S</t>
  </si>
  <si>
    <t>W1W2 Supplies and Services</t>
  </si>
  <si>
    <t>Operational budget for Unidentified project</t>
  </si>
  <si>
    <t>IAI Project Supplies and Services</t>
  </si>
  <si>
    <t>Operational S&amp;S for climate resilient IAI project</t>
  </si>
  <si>
    <t>IAI Project Partnerships</t>
  </si>
  <si>
    <t>Partnerships for climate resilient IAI project</t>
  </si>
  <si>
    <t>Unknown</t>
  </si>
  <si>
    <t>Operational support to implementation and scaling up of climate services for at least 1 million farmers in East Africa, through the use ICTs to reach rural farmers.</t>
  </si>
  <si>
    <t xml:space="preserve">Seasonal forecast and insurance for LAM (specifically Colombia and Honduras). </t>
  </si>
  <si>
    <t xml:space="preserve">Scaling climate services across EA and specifically build climate services schemes for Rwanda. </t>
  </si>
  <si>
    <t>Climate services and insurance for Greater Mekong Region Countries</t>
  </si>
  <si>
    <t>CIFOR staff for Fl.2 in CRP7</t>
  </si>
  <si>
    <t>J. Hellin travel in AFRICA</t>
  </si>
  <si>
    <t>J. Hellin travel in LATAM</t>
  </si>
  <si>
    <t>Management meetings</t>
  </si>
  <si>
    <t>Consultancy Columbia University</t>
  </si>
  <si>
    <t>Consultancy Coliumbia University</t>
  </si>
  <si>
    <t>Consultancy impact expert</t>
  </si>
  <si>
    <t>All PI's travel Coordination</t>
  </si>
  <si>
    <t xml:space="preserve">IT Services </t>
  </si>
  <si>
    <t>Facilities Office</t>
  </si>
  <si>
    <t>Elisabeth Simelton</t>
  </si>
  <si>
    <t>CARE</t>
  </si>
  <si>
    <t>Climate information in SEA</t>
  </si>
  <si>
    <t>DARD</t>
  </si>
  <si>
    <t>average trip cost for 5 days (WDC-India)</t>
  </si>
  <si>
    <t>Service Center Charges-PI#1</t>
  </si>
  <si>
    <t>Service Center Charges-PI#2</t>
  </si>
  <si>
    <t>Assenath Kabugi</t>
  </si>
  <si>
    <t>Administrative</t>
  </si>
  <si>
    <t>Nguyen Hung</t>
  </si>
  <si>
    <t>Hu Suk Lee</t>
  </si>
  <si>
    <t>PI-Study Project Manager</t>
  </si>
  <si>
    <t>Bernard Bett</t>
  </si>
  <si>
    <t>NN</t>
  </si>
  <si>
    <t>Research assistant</t>
  </si>
  <si>
    <t>Flagship 1 Travel</t>
  </si>
  <si>
    <t>All PI's travel in Vietnam</t>
  </si>
  <si>
    <t>All PI's travel in Laos</t>
  </si>
  <si>
    <t>PI's travel in Conference</t>
  </si>
  <si>
    <t xml:space="preserve">Attending conferences </t>
  </si>
  <si>
    <t>Regional Travel in FP 2</t>
  </si>
  <si>
    <t>JE kits for Vietnam</t>
  </si>
  <si>
    <t>Sampling analysis</t>
  </si>
  <si>
    <t>Aflatoxin kits for Vietnam</t>
  </si>
  <si>
    <t>Publication fee</t>
  </si>
  <si>
    <t xml:space="preserve">To conduct research on climate sensitive zoonotic diseases </t>
  </si>
  <si>
    <t>Nguyen Hung (RC, ICT, Space)</t>
  </si>
  <si>
    <t>Full cost recovery items</t>
  </si>
  <si>
    <t>Hu Suk Lee (RC, ICT, Space)</t>
  </si>
  <si>
    <t>Bernard Bett (RC, ICT, Space)</t>
  </si>
  <si>
    <t>Zoonoses study for Laos</t>
  </si>
  <si>
    <t>Aflatoxin studies for Laos</t>
  </si>
  <si>
    <t>National Institute Of Hygiene And Epidemiology in Vietnam</t>
  </si>
  <si>
    <t>Sampling collection and lab analysis</t>
  </si>
  <si>
    <t>National Institute Of Veterinary Research</t>
  </si>
  <si>
    <t>Department of Livestock and fisheries in Laos</t>
  </si>
  <si>
    <t>Ministry of Health in Laos</t>
  </si>
  <si>
    <t>Various Research Supplies and Services</t>
  </si>
  <si>
    <t>Various  Research Supplies and Services</t>
  </si>
  <si>
    <t>Principle Researcher</t>
  </si>
  <si>
    <t>Senior Researcher</t>
  </si>
  <si>
    <t>Researcher- Internationa</t>
  </si>
  <si>
    <t>Senior Regional Researcher</t>
  </si>
  <si>
    <t>Regional Researcher</t>
  </si>
  <si>
    <t>Researcher-N</t>
  </si>
  <si>
    <t>Research Officer</t>
  </si>
  <si>
    <t>International and National Travel</t>
  </si>
  <si>
    <t>Research support &amp; Quality Control</t>
  </si>
  <si>
    <t>Regional support costs</t>
  </si>
  <si>
    <t>Workshop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</si>
</sst>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[$-409]mmmm\ d\,\ yyyy;@"/>
    <numFmt numFmtId="167" formatCode="mm/dd/yyyy"/>
    <numFmt numFmtId="168" formatCode="&quot;$&quot;#,##0"/>
    <numFmt numFmtId="169" formatCode="0.0%"/>
    <numFmt numFmtId="170" formatCode="[$-409]dd\-mmm\-yy;@"/>
    <numFmt numFmtId="171" formatCode="[$-409]d\-mmm\-yy;@"/>
    <numFmt numFmtId="172" formatCode="0.0"/>
    <numFmt numFmtId="173" formatCode="#,##0.0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23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4"/>
      <name val="Arial"/>
      <family val="2"/>
    </font>
    <font>
      <b/>
      <sz val="10"/>
      <color indexed="5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b/>
      <sz val="16"/>
      <color indexed="52"/>
      <name val="Arial"/>
      <family val="2"/>
    </font>
    <font>
      <b/>
      <sz val="10"/>
      <color indexed="9"/>
      <name val="Arial"/>
      <family val="2"/>
    </font>
    <font>
      <b/>
      <sz val="10"/>
      <color theme="5" tint="-0.249977111117893"/>
      <name val="Arial"/>
      <family val="2"/>
    </font>
    <font>
      <b/>
      <sz val="16"/>
      <color theme="5" tint="-0.249977111117893"/>
      <name val="Arial"/>
      <family val="2"/>
    </font>
    <font>
      <sz val="10"/>
      <color theme="0"/>
      <name val="Arial"/>
      <family val="2"/>
    </font>
    <font>
      <u/>
      <sz val="8.8000000000000007"/>
      <color theme="10"/>
      <name val="Calibri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b/>
      <i/>
      <sz val="10"/>
      <color theme="0" tint="-0.499984740745262"/>
      <name val="Arial"/>
      <family val="2"/>
    </font>
    <font>
      <i/>
      <sz val="9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sz val="16"/>
      <name val="Arial"/>
      <family val="2"/>
    </font>
    <font>
      <b/>
      <sz val="10"/>
      <color theme="0" tint="-0.499984740745262"/>
      <name val="Arial"/>
      <family val="2"/>
    </font>
    <font>
      <i/>
      <sz val="10"/>
      <name val="Calibri"/>
      <family val="2"/>
    </font>
    <font>
      <b/>
      <sz val="10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i/>
      <u/>
      <sz val="10"/>
      <color theme="10"/>
      <name val="Arial"/>
      <family val="2"/>
    </font>
    <font>
      <sz val="10"/>
      <color theme="0" tint="-0.34998626667073579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i/>
      <sz val="10"/>
      <color rgb="FFCCFF66"/>
      <name val="Arial"/>
      <family val="2"/>
    </font>
    <font>
      <sz val="12"/>
      <color theme="1"/>
      <name val="Arial"/>
      <family val="2"/>
    </font>
    <font>
      <u/>
      <sz val="10"/>
      <color theme="10"/>
      <name val="Arial"/>
      <family val="2"/>
    </font>
    <font>
      <sz val="9"/>
      <color indexed="9"/>
      <name val="Arial"/>
      <family val="2"/>
    </font>
    <font>
      <b/>
      <i/>
      <sz val="16"/>
      <color theme="1"/>
      <name val="Arial"/>
      <family val="2"/>
    </font>
    <font>
      <b/>
      <sz val="11"/>
      <color theme="0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0"/>
      <color theme="1" tint="0.34998626667073579"/>
      <name val="Arial"/>
      <family val="2"/>
    </font>
    <font>
      <sz val="10"/>
      <color theme="1" tint="0.499984740745262"/>
      <name val="Arial"/>
      <family val="2"/>
    </font>
    <font>
      <sz val="12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4"/>
      <color theme="4"/>
      <name val="Calibri"/>
      <family val="2"/>
      <scheme val="minor"/>
    </font>
    <font>
      <b/>
      <sz val="14"/>
      <color theme="4"/>
      <name val="Calibri"/>
      <family val="2"/>
    </font>
    <font>
      <b/>
      <i/>
      <sz val="10"/>
      <color theme="1"/>
      <name val="Arial"/>
      <family val="2"/>
    </font>
    <font>
      <u/>
      <sz val="11"/>
      <color theme="10"/>
      <name val="Arial"/>
      <family val="2"/>
    </font>
    <font>
      <sz val="11"/>
      <color theme="0" tint="-0.499984740745262"/>
      <name val="Arial"/>
      <family val="2"/>
    </font>
    <font>
      <b/>
      <sz val="12"/>
      <color rgb="FFFF0000"/>
      <name val="Arial"/>
      <family val="2"/>
    </font>
    <font>
      <sz val="10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b/>
      <sz val="11"/>
      <color theme="0" tint="-0.34998626667073579"/>
      <name val="Arial"/>
      <family val="2"/>
    </font>
    <font>
      <b/>
      <sz val="28"/>
      <name val="Arial"/>
      <family val="2"/>
    </font>
    <font>
      <sz val="11"/>
      <color theme="0" tint="-0.34998626667073579"/>
      <name val="Arial"/>
      <family val="2"/>
    </font>
    <font>
      <b/>
      <sz val="36"/>
      <color rgb="FFFF0000"/>
      <name val="Arial"/>
      <family val="2"/>
    </font>
    <font>
      <b/>
      <u/>
      <sz val="11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4"/>
      <color rgb="FFFF0000"/>
      <name val="Arial"/>
      <family val="2"/>
    </font>
    <font>
      <b/>
      <sz val="28"/>
      <name val="Calibri"/>
      <family val="2"/>
    </font>
    <font>
      <sz val="9.5"/>
      <color theme="0"/>
      <name val="Arial"/>
      <family val="2"/>
    </font>
    <font>
      <b/>
      <sz val="10"/>
      <color rgb="FFFF0000"/>
      <name val="Arial"/>
      <family val="2"/>
    </font>
    <font>
      <sz val="10"/>
      <color theme="4"/>
      <name val="Arial"/>
      <family val="2"/>
    </font>
    <font>
      <sz val="11"/>
      <color theme="4"/>
      <name val="Arial"/>
      <family val="2"/>
    </font>
    <font>
      <b/>
      <u/>
      <sz val="11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i/>
      <sz val="10"/>
      <color theme="0"/>
      <name val="Arial"/>
      <family val="2"/>
    </font>
    <font>
      <b/>
      <sz val="9"/>
      <color theme="0"/>
      <name val="Arial"/>
      <family val="2"/>
    </font>
    <font>
      <i/>
      <u/>
      <sz val="10"/>
      <color theme="0"/>
      <name val="Arial"/>
      <family val="2"/>
    </font>
    <font>
      <i/>
      <sz val="11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97CC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0">
    <border>
      <left/>
      <right/>
      <top/>
      <bottom/>
      <diagonal/>
    </border>
    <border>
      <left style="thin">
        <color indexed="2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/>
      <bottom style="hair">
        <color indexed="22"/>
      </bottom>
      <diagonal/>
    </border>
    <border>
      <left style="thin">
        <color indexed="22"/>
      </left>
      <right style="thin">
        <color indexed="55"/>
      </right>
      <top/>
      <bottom style="hair">
        <color indexed="22"/>
      </bottom>
      <diagonal/>
    </border>
    <border>
      <left/>
      <right/>
      <top/>
      <bottom style="medium">
        <color indexed="64"/>
      </bottom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2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/>
      <bottom/>
      <diagonal/>
    </border>
    <border>
      <left style="thin">
        <color indexed="22"/>
      </left>
      <right style="thin">
        <color indexed="55"/>
      </right>
      <top/>
      <bottom/>
      <diagonal/>
    </border>
    <border>
      <left style="thin">
        <color indexed="22"/>
      </left>
      <right/>
      <top/>
      <bottom style="hair">
        <color indexed="22"/>
      </bottom>
      <diagonal/>
    </border>
    <border>
      <left/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 style="thin">
        <color indexed="64"/>
      </top>
      <bottom style="hair">
        <color indexed="22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hair">
        <color indexed="22"/>
      </top>
      <bottom style="hair">
        <color indexed="22"/>
      </bottom>
      <diagonal/>
    </border>
    <border>
      <left style="thin">
        <color theme="0" tint="-0.24994659260841701"/>
      </left>
      <right/>
      <top style="hair">
        <color indexed="22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hair">
        <color indexed="22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mediumDashed">
        <color theme="4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/>
      <top style="mediumDashed">
        <color theme="4"/>
      </top>
      <bottom/>
      <diagonal/>
    </border>
    <border>
      <left/>
      <right style="mediumDashed">
        <color theme="4"/>
      </right>
      <top style="mediumDashed">
        <color theme="4"/>
      </top>
      <bottom/>
      <diagonal/>
    </border>
    <border>
      <left style="mediumDashed">
        <color theme="4"/>
      </left>
      <right style="thin">
        <color theme="0" tint="-0.34998626667073579"/>
      </right>
      <top/>
      <bottom/>
      <diagonal/>
    </border>
    <border>
      <left/>
      <right style="mediumDashed">
        <color theme="4"/>
      </right>
      <top/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 style="medium">
        <color auto="1"/>
      </top>
      <bottom/>
      <diagonal/>
    </border>
    <border>
      <left/>
      <right style="mediumDashed">
        <color theme="4"/>
      </right>
      <top style="medium">
        <color auto="1"/>
      </top>
      <bottom/>
      <diagonal/>
    </border>
    <border>
      <left style="mediumDashed">
        <color theme="4"/>
      </left>
      <right/>
      <top/>
      <bottom style="thin">
        <color indexed="64"/>
      </bottom>
      <diagonal/>
    </border>
    <border>
      <left/>
      <right style="mediumDashed">
        <color theme="4"/>
      </right>
      <top/>
      <bottom style="thin">
        <color indexed="64"/>
      </bottom>
      <diagonal/>
    </border>
    <border>
      <left style="thin">
        <color theme="0" tint="-0.34998626667073579"/>
      </left>
      <right style="mediumDashed">
        <color theme="4"/>
      </right>
      <top/>
      <bottom/>
      <diagonal/>
    </border>
    <border>
      <left style="mediumDashed">
        <color theme="4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Dashed">
        <color theme="4"/>
      </right>
      <top/>
      <bottom style="thin">
        <color theme="0" tint="-0.34998626667073579"/>
      </bottom>
      <diagonal/>
    </border>
    <border>
      <left style="mediumDashed">
        <color theme="4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hair">
        <color indexed="22"/>
      </top>
      <bottom style="hair">
        <color indexed="22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34998626667073579"/>
      </left>
      <right style="thin">
        <color theme="0" tint="-0.14999847407452621"/>
      </right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 style="hair">
        <color indexed="22"/>
      </top>
      <bottom style="hair">
        <color indexed="22"/>
      </bottom>
      <diagonal/>
    </border>
    <border>
      <left/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2"/>
      </top>
      <bottom style="hair">
        <color indexed="2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44" fontId="1" fillId="0" borderId="0" applyFont="0" applyFill="0" applyBorder="0" applyAlignment="0" applyProtection="0"/>
  </cellStyleXfs>
  <cellXfs count="814">
    <xf numFmtId="0" fontId="0" fillId="0" borderId="0" xfId="0"/>
    <xf numFmtId="0" fontId="6" fillId="0" borderId="0" xfId="0" applyFont="1" applyBorder="1"/>
    <xf numFmtId="42" fontId="6" fillId="0" borderId="0" xfId="0" applyNumberFormat="1" applyFont="1" applyBorder="1"/>
    <xf numFmtId="0" fontId="6" fillId="0" borderId="0" xfId="0" applyFont="1" applyFill="1"/>
    <xf numFmtId="164" fontId="6" fillId="0" borderId="0" xfId="1" applyNumberFormat="1" applyFont="1" applyBorder="1"/>
    <xf numFmtId="164" fontId="6" fillId="0" borderId="0" xfId="1" applyNumberFormat="1" applyFont="1" applyFill="1" applyBorder="1" applyAlignment="1" applyProtection="1">
      <protection locked="0"/>
    </xf>
    <xf numFmtId="0" fontId="8" fillId="0" borderId="0" xfId="0" applyFont="1" applyBorder="1" applyAlignment="1" applyProtection="1">
      <protection locked="0"/>
    </xf>
    <xf numFmtId="0" fontId="6" fillId="0" borderId="0" xfId="0" applyFont="1" applyFill="1" applyBorder="1" applyAlignment="1">
      <alignment horizontal="center"/>
    </xf>
    <xf numFmtId="0" fontId="6" fillId="0" borderId="3" xfId="0" applyFont="1" applyFill="1" applyBorder="1"/>
    <xf numFmtId="0" fontId="7" fillId="0" borderId="3" xfId="0" applyFont="1" applyFill="1" applyBorder="1"/>
    <xf numFmtId="0" fontId="10" fillId="0" borderId="0" xfId="3" applyFont="1" applyProtection="1">
      <protection locked="0"/>
    </xf>
    <xf numFmtId="0" fontId="4" fillId="0" borderId="0" xfId="3" applyProtection="1"/>
    <xf numFmtId="0" fontId="12" fillId="0" borderId="0" xfId="3" applyFont="1" applyProtection="1"/>
    <xf numFmtId="0" fontId="11" fillId="0" borderId="0" xfId="3" applyFont="1" applyProtection="1">
      <protection locked="0"/>
    </xf>
    <xf numFmtId="0" fontId="12" fillId="0" borderId="0" xfId="3" applyFont="1" applyProtection="1">
      <protection locked="0"/>
    </xf>
    <xf numFmtId="0" fontId="10" fillId="0" borderId="0" xfId="3" applyFont="1" applyBorder="1" applyProtection="1">
      <protection locked="0"/>
    </xf>
    <xf numFmtId="0" fontId="14" fillId="0" borderId="0" xfId="3" applyFont="1" applyProtection="1">
      <protection locked="0"/>
    </xf>
    <xf numFmtId="0" fontId="4" fillId="0" borderId="0" xfId="3" applyFont="1" applyFill="1" applyBorder="1" applyProtection="1">
      <protection locked="0"/>
    </xf>
    <xf numFmtId="0" fontId="15" fillId="0" borderId="0" xfId="3" applyFont="1" applyFill="1" applyBorder="1" applyProtection="1">
      <protection locked="0"/>
    </xf>
    <xf numFmtId="0" fontId="15" fillId="0" borderId="0" xfId="3" applyFont="1" applyProtection="1">
      <protection locked="0"/>
    </xf>
    <xf numFmtId="0" fontId="14" fillId="0" borderId="0" xfId="3" applyFont="1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left"/>
      <protection locked="0"/>
    </xf>
    <xf numFmtId="0" fontId="14" fillId="0" borderId="0" xfId="3" applyFont="1" applyBorder="1" applyAlignment="1" applyProtection="1">
      <alignment horizontal="centerContinuous"/>
      <protection locked="0"/>
    </xf>
    <xf numFmtId="0" fontId="14" fillId="0" borderId="0" xfId="3" applyFont="1" applyBorder="1" applyAlignment="1" applyProtection="1">
      <alignment horizontal="left"/>
    </xf>
    <xf numFmtId="0" fontId="4" fillId="0" borderId="0" xfId="3" applyFont="1" applyFill="1" applyBorder="1" applyAlignment="1" applyProtection="1">
      <alignment horizontal="left"/>
      <protection locked="0"/>
    </xf>
    <xf numFmtId="0" fontId="12" fillId="0" borderId="0" xfId="3" applyFont="1" applyFill="1" applyProtection="1"/>
    <xf numFmtId="0" fontId="14" fillId="0" borderId="0" xfId="3" applyFont="1" applyFill="1" applyAlignment="1" applyProtection="1">
      <alignment horizontal="left" vertical="top" wrapText="1"/>
      <protection locked="0"/>
    </xf>
    <xf numFmtId="0" fontId="3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16" fillId="0" borderId="0" xfId="3" applyFont="1" applyBorder="1" applyAlignment="1" applyProtection="1"/>
    <xf numFmtId="0" fontId="4" fillId="0" borderId="0" xfId="3" applyBorder="1" applyProtection="1"/>
    <xf numFmtId="0" fontId="18" fillId="0" borderId="0" xfId="3" applyFont="1" applyProtection="1"/>
    <xf numFmtId="14" fontId="4" fillId="5" borderId="8" xfId="0" applyNumberFormat="1" applyFont="1" applyFill="1" applyBorder="1" applyAlignment="1" applyProtection="1">
      <protection locked="0"/>
    </xf>
    <xf numFmtId="164" fontId="4" fillId="5" borderId="6" xfId="1" applyNumberFormat="1" applyFont="1" applyFill="1" applyBorder="1" applyAlignment="1" applyProtection="1">
      <protection locked="0"/>
    </xf>
    <xf numFmtId="164" fontId="4" fillId="5" borderId="1" xfId="1" applyNumberFormat="1" applyFont="1" applyFill="1" applyBorder="1" applyAlignment="1" applyProtection="1">
      <protection locked="0"/>
    </xf>
    <xf numFmtId="0" fontId="14" fillId="0" borderId="0" xfId="3" applyFont="1" applyProtection="1"/>
    <xf numFmtId="165" fontId="7" fillId="0" borderId="0" xfId="0" applyNumberFormat="1" applyFont="1" applyFill="1" applyBorder="1"/>
    <xf numFmtId="0" fontId="22" fillId="0" borderId="0" xfId="0" applyFont="1" applyBorder="1"/>
    <xf numFmtId="164" fontId="4" fillId="5" borderId="5" xfId="1" applyNumberFormat="1" applyFont="1" applyFill="1" applyBorder="1" applyAlignment="1" applyProtection="1">
      <protection locked="0"/>
    </xf>
    <xf numFmtId="0" fontId="10" fillId="0" borderId="0" xfId="3" applyFont="1" applyBorder="1" applyAlignment="1" applyProtection="1">
      <alignment horizontal="left" indent="1"/>
    </xf>
    <xf numFmtId="0" fontId="10" fillId="0" borderId="0" xfId="3" applyFont="1" applyBorder="1" applyProtection="1"/>
    <xf numFmtId="165" fontId="7" fillId="4" borderId="0" xfId="0" applyNumberFormat="1" applyFont="1" applyFill="1" applyBorder="1"/>
    <xf numFmtId="164" fontId="7" fillId="4" borderId="0" xfId="1" applyNumberFormat="1" applyFont="1" applyFill="1" applyBorder="1"/>
    <xf numFmtId="0" fontId="6" fillId="0" borderId="0" xfId="0" applyFont="1"/>
    <xf numFmtId="0" fontId="2" fillId="0" borderId="0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18" fillId="0" borderId="0" xfId="3" applyFont="1" applyAlignment="1" applyProtection="1">
      <alignment horizontal="right"/>
    </xf>
    <xf numFmtId="9" fontId="25" fillId="0" borderId="0" xfId="2" applyFont="1"/>
    <xf numFmtId="9" fontId="26" fillId="0" borderId="0" xfId="2" applyFont="1"/>
    <xf numFmtId="164" fontId="6" fillId="0" borderId="10" xfId="1" applyNumberFormat="1" applyFont="1" applyBorder="1"/>
    <xf numFmtId="164" fontId="6" fillId="0" borderId="10" xfId="1" applyNumberFormat="1" applyFont="1" applyFill="1" applyBorder="1" applyAlignment="1" applyProtection="1">
      <protection locked="0"/>
    </xf>
    <xf numFmtId="165" fontId="4" fillId="5" borderId="1" xfId="1" applyNumberFormat="1" applyFont="1" applyFill="1" applyBorder="1" applyAlignment="1" applyProtection="1">
      <protection locked="0"/>
    </xf>
    <xf numFmtId="0" fontId="6" fillId="0" borderId="3" xfId="0" applyFont="1" applyBorder="1" applyAlignment="1">
      <alignment horizontal="center"/>
    </xf>
    <xf numFmtId="0" fontId="27" fillId="0" borderId="0" xfId="3" applyFont="1" applyProtection="1"/>
    <xf numFmtId="0" fontId="14" fillId="0" borderId="0" xfId="3" applyFont="1" applyAlignment="1" applyProtection="1">
      <alignment horizontal="left" vertical="top" wrapText="1"/>
      <protection locked="0"/>
    </xf>
    <xf numFmtId="42" fontId="7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8" fontId="4" fillId="5" borderId="6" xfId="1" applyNumberFormat="1" applyFont="1" applyFill="1" applyBorder="1" applyAlignment="1" applyProtection="1">
      <protection locked="0"/>
    </xf>
    <xf numFmtId="9" fontId="4" fillId="5" borderId="6" xfId="2" applyFont="1" applyFill="1" applyBorder="1" applyAlignment="1" applyProtection="1">
      <protection locked="0"/>
    </xf>
    <xf numFmtId="49" fontId="4" fillId="5" borderId="6" xfId="2" applyNumberFormat="1" applyFont="1" applyFill="1" applyBorder="1" applyAlignment="1" applyProtection="1">
      <protection locked="0"/>
    </xf>
    <xf numFmtId="49" fontId="4" fillId="5" borderId="6" xfId="1" applyNumberFormat="1" applyFont="1" applyFill="1" applyBorder="1" applyAlignment="1" applyProtection="1">
      <protection locked="0"/>
    </xf>
    <xf numFmtId="164" fontId="3" fillId="0" borderId="12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/>
    <xf numFmtId="0" fontId="7" fillId="0" borderId="0" xfId="0" applyFont="1" applyFill="1"/>
    <xf numFmtId="164" fontId="4" fillId="6" borderId="1" xfId="1" applyNumberFormat="1" applyFont="1" applyFill="1" applyBorder="1" applyAlignment="1" applyProtection="1">
      <protection locked="0"/>
    </xf>
    <xf numFmtId="0" fontId="3" fillId="2" borderId="18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horizontal="left" vertical="center" indent="1"/>
      <protection locked="0"/>
    </xf>
    <xf numFmtId="0" fontId="3" fillId="2" borderId="19" xfId="0" applyFont="1" applyFill="1" applyBorder="1" applyAlignment="1" applyProtection="1">
      <alignment vertical="center"/>
      <protection locked="0"/>
    </xf>
    <xf numFmtId="0" fontId="20" fillId="2" borderId="16" xfId="0" applyFont="1" applyFill="1" applyBorder="1" applyAlignment="1" applyProtection="1">
      <alignment horizontal="right" vertical="center" textRotation="90"/>
      <protection locked="0"/>
    </xf>
    <xf numFmtId="0" fontId="19" fillId="0" borderId="2" xfId="3" applyFont="1" applyBorder="1" applyAlignment="1" applyProtection="1"/>
    <xf numFmtId="0" fontId="20" fillId="0" borderId="0" xfId="3" applyFont="1" applyProtection="1">
      <protection locked="0"/>
    </xf>
    <xf numFmtId="0" fontId="14" fillId="0" borderId="0" xfId="3" applyFont="1" applyAlignment="1" applyProtection="1">
      <alignment vertical="top" wrapText="1"/>
      <protection locked="0"/>
    </xf>
    <xf numFmtId="0" fontId="15" fillId="0" borderId="14" xfId="3" applyFont="1" applyBorder="1" applyProtection="1">
      <protection locked="0"/>
    </xf>
    <xf numFmtId="0" fontId="17" fillId="0" borderId="14" xfId="3" applyFont="1" applyBorder="1" applyProtection="1">
      <protection locked="0"/>
    </xf>
    <xf numFmtId="0" fontId="3" fillId="0" borderId="14" xfId="3" applyFont="1" applyBorder="1" applyProtection="1">
      <protection locked="0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8" fillId="0" borderId="0" xfId="3" applyFont="1" applyAlignment="1" applyProtection="1">
      <alignment horizontal="left"/>
    </xf>
    <xf numFmtId="0" fontId="31" fillId="0" borderId="2" xfId="3" applyFont="1" applyBorder="1" applyAlignment="1" applyProtection="1"/>
    <xf numFmtId="0" fontId="4" fillId="0" borderId="0" xfId="3" applyFont="1" applyProtection="1">
      <protection locked="0"/>
    </xf>
    <xf numFmtId="0" fontId="4" fillId="0" borderId="0" xfId="3" applyFont="1" applyFill="1" applyProtection="1">
      <protection locked="0"/>
    </xf>
    <xf numFmtId="0" fontId="20" fillId="0" borderId="0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165" fontId="24" fillId="0" borderId="0" xfId="0" applyNumberFormat="1" applyFont="1" applyFill="1" applyBorder="1"/>
    <xf numFmtId="0" fontId="4" fillId="0" borderId="0" xfId="0" applyNumberFormat="1" applyFont="1" applyFill="1" applyBorder="1" applyAlignment="1" applyProtection="1">
      <alignment horizontal="left"/>
      <protection locked="0"/>
    </xf>
    <xf numFmtId="0" fontId="4" fillId="0" borderId="3" xfId="0" applyNumberFormat="1" applyFont="1" applyFill="1" applyBorder="1" applyAlignment="1" applyProtection="1">
      <alignment horizontal="center" wrapText="1"/>
      <protection locked="0"/>
    </xf>
    <xf numFmtId="164" fontId="4" fillId="5" borderId="27" xfId="1" applyNumberFormat="1" applyFont="1" applyFill="1" applyBorder="1" applyAlignment="1" applyProtection="1">
      <protection locked="0"/>
    </xf>
    <xf numFmtId="164" fontId="4" fillId="5" borderId="28" xfId="1" applyNumberFormat="1" applyFont="1" applyFill="1" applyBorder="1" applyAlignment="1" applyProtection="1">
      <protection locked="0"/>
    </xf>
    <xf numFmtId="168" fontId="4" fillId="5" borderId="28" xfId="1" applyNumberFormat="1" applyFont="1" applyFill="1" applyBorder="1" applyAlignment="1" applyProtection="1">
      <protection locked="0"/>
    </xf>
    <xf numFmtId="9" fontId="4" fillId="5" borderId="28" xfId="2" applyFont="1" applyFill="1" applyBorder="1" applyAlignment="1" applyProtection="1">
      <protection locked="0"/>
    </xf>
    <xf numFmtId="49" fontId="4" fillId="5" borderId="28" xfId="2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left" vertical="top"/>
      <protection locked="0"/>
    </xf>
    <xf numFmtId="42" fontId="7" fillId="0" borderId="0" xfId="1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43" fontId="3" fillId="9" borderId="0" xfId="0" applyNumberFormat="1" applyFont="1" applyFill="1" applyBorder="1" applyAlignment="1" applyProtection="1">
      <alignment horizontal="left"/>
      <protection locked="0"/>
    </xf>
    <xf numFmtId="42" fontId="7" fillId="9" borderId="0" xfId="1" applyNumberFormat="1" applyFont="1" applyFill="1" applyBorder="1"/>
    <xf numFmtId="43" fontId="3" fillId="10" borderId="0" xfId="0" applyNumberFormat="1" applyFont="1" applyFill="1" applyBorder="1" applyAlignment="1" applyProtection="1">
      <alignment horizontal="left"/>
      <protection locked="0"/>
    </xf>
    <xf numFmtId="42" fontId="7" fillId="10" borderId="0" xfId="1" applyNumberFormat="1" applyFont="1" applyFill="1" applyBorder="1"/>
    <xf numFmtId="43" fontId="3" fillId="12" borderId="0" xfId="0" applyNumberFormat="1" applyFont="1" applyFill="1" applyBorder="1" applyAlignment="1" applyProtection="1">
      <alignment horizontal="left"/>
      <protection locked="0"/>
    </xf>
    <xf numFmtId="42" fontId="7" fillId="12" borderId="0" xfId="1" applyNumberFormat="1" applyFont="1" applyFill="1" applyBorder="1"/>
    <xf numFmtId="0" fontId="8" fillId="7" borderId="0" xfId="0" applyFont="1" applyFill="1" applyBorder="1" applyAlignment="1" applyProtection="1">
      <protection locked="0"/>
    </xf>
    <xf numFmtId="0" fontId="23" fillId="0" borderId="0" xfId="0" applyNumberFormat="1" applyFont="1" applyFill="1" applyBorder="1" applyAlignment="1" applyProtection="1">
      <alignment horizontal="left" vertical="center"/>
      <protection locked="0"/>
    </xf>
    <xf numFmtId="164" fontId="3" fillId="13" borderId="0" xfId="0" applyNumberFormat="1" applyFont="1" applyFill="1" applyBorder="1" applyAlignment="1" applyProtection="1">
      <alignment horizontal="left"/>
      <protection locked="0"/>
    </xf>
    <xf numFmtId="43" fontId="3" fillId="13" borderId="0" xfId="0" applyNumberFormat="1" applyFont="1" applyFill="1" applyBorder="1" applyAlignment="1" applyProtection="1">
      <alignment horizontal="left"/>
      <protection locked="0"/>
    </xf>
    <xf numFmtId="42" fontId="7" fillId="13" borderId="0" xfId="1" applyNumberFormat="1" applyFont="1" applyFill="1" applyBorder="1"/>
    <xf numFmtId="164" fontId="3" fillId="9" borderId="0" xfId="0" applyNumberFormat="1" applyFont="1" applyFill="1" applyBorder="1" applyAlignment="1" applyProtection="1">
      <alignment horizontal="left"/>
      <protection locked="0"/>
    </xf>
    <xf numFmtId="0" fontId="4" fillId="0" borderId="0" xfId="0" applyNumberFormat="1" applyFont="1" applyFill="1" applyBorder="1" applyAlignment="1" applyProtection="1">
      <alignment horizontal="center" wrapText="1"/>
      <protection locked="0"/>
    </xf>
    <xf numFmtId="169" fontId="3" fillId="10" borderId="0" xfId="2" applyNumberFormat="1" applyFont="1" applyFill="1" applyBorder="1" applyAlignment="1" applyProtection="1">
      <alignment horizontal="right"/>
      <protection locked="0"/>
    </xf>
    <xf numFmtId="9" fontId="3" fillId="12" borderId="0" xfId="2" applyFont="1" applyFill="1" applyBorder="1" applyAlignment="1" applyProtection="1">
      <alignment horizontal="left"/>
      <protection locked="0"/>
    </xf>
    <xf numFmtId="169" fontId="3" fillId="12" borderId="0" xfId="2" applyNumberFormat="1" applyFont="1" applyFill="1" applyBorder="1" applyAlignment="1" applyProtection="1">
      <alignment horizontal="right"/>
      <protection locked="0"/>
    </xf>
    <xf numFmtId="169" fontId="3" fillId="13" borderId="0" xfId="2" applyNumberFormat="1" applyFont="1" applyFill="1" applyBorder="1" applyAlignment="1" applyProtection="1">
      <alignment horizontal="right"/>
      <protection locked="0"/>
    </xf>
    <xf numFmtId="0" fontId="8" fillId="11" borderId="0" xfId="0" applyFont="1" applyFill="1" applyBorder="1" applyAlignment="1" applyProtection="1">
      <protection locked="0"/>
    </xf>
    <xf numFmtId="0" fontId="8" fillId="14" borderId="0" xfId="0" applyFont="1" applyFill="1" applyBorder="1" applyAlignment="1" applyProtection="1">
      <protection locked="0"/>
    </xf>
    <xf numFmtId="164" fontId="3" fillId="3" borderId="0" xfId="0" applyNumberFormat="1" applyFont="1" applyFill="1" applyBorder="1" applyAlignment="1" applyProtection="1">
      <alignment horizontal="left"/>
      <protection locked="0"/>
    </xf>
    <xf numFmtId="43" fontId="3" fillId="3" borderId="0" xfId="0" applyNumberFormat="1" applyFont="1" applyFill="1" applyBorder="1" applyAlignment="1" applyProtection="1">
      <alignment horizontal="left"/>
      <protection locked="0"/>
    </xf>
    <xf numFmtId="42" fontId="7" fillId="3" borderId="0" xfId="1" applyNumberFormat="1" applyFont="1" applyFill="1" applyBorder="1"/>
    <xf numFmtId="0" fontId="8" fillId="4" borderId="0" xfId="0" applyFont="1" applyFill="1" applyBorder="1" applyAlignment="1" applyProtection="1">
      <protection locked="0"/>
    </xf>
    <xf numFmtId="164" fontId="4" fillId="0" borderId="6" xfId="1" applyNumberFormat="1" applyFont="1" applyFill="1" applyBorder="1" applyAlignment="1" applyProtection="1">
      <protection locked="0"/>
    </xf>
    <xf numFmtId="9" fontId="4" fillId="0" borderId="6" xfId="2" applyFont="1" applyFill="1" applyBorder="1" applyAlignment="1" applyProtection="1">
      <protection locked="0"/>
    </xf>
    <xf numFmtId="169" fontId="3" fillId="9" borderId="0" xfId="2" applyNumberFormat="1" applyFont="1" applyFill="1" applyBorder="1" applyAlignment="1" applyProtection="1">
      <alignment horizontal="right"/>
      <protection locked="0"/>
    </xf>
    <xf numFmtId="0" fontId="34" fillId="0" borderId="0" xfId="0" applyNumberFormat="1" applyFont="1" applyFill="1" applyBorder="1" applyAlignment="1" applyProtection="1">
      <alignment horizontal="left"/>
      <protection locked="0"/>
    </xf>
    <xf numFmtId="164" fontId="34" fillId="0" borderId="0" xfId="0" applyNumberFormat="1" applyFont="1" applyFill="1" applyBorder="1" applyAlignment="1" applyProtection="1">
      <alignment horizontal="left"/>
      <protection locked="0"/>
    </xf>
    <xf numFmtId="43" fontId="34" fillId="0" borderId="0" xfId="0" applyNumberFormat="1" applyFont="1" applyFill="1" applyBorder="1" applyAlignment="1" applyProtection="1">
      <alignment horizontal="left"/>
      <protection locked="0"/>
    </xf>
    <xf numFmtId="42" fontId="34" fillId="0" borderId="0" xfId="1" applyNumberFormat="1" applyFont="1" applyFill="1" applyBorder="1"/>
    <xf numFmtId="1" fontId="4" fillId="5" borderId="6" xfId="2" applyNumberFormat="1" applyFont="1" applyFill="1" applyBorder="1" applyAlignment="1" applyProtection="1">
      <protection locked="0"/>
    </xf>
    <xf numFmtId="164" fontId="3" fillId="15" borderId="0" xfId="0" applyNumberFormat="1" applyFont="1" applyFill="1" applyBorder="1" applyAlignment="1" applyProtection="1">
      <alignment horizontal="left"/>
      <protection locked="0"/>
    </xf>
    <xf numFmtId="43" fontId="3" fillId="15" borderId="0" xfId="0" applyNumberFormat="1" applyFont="1" applyFill="1" applyBorder="1" applyAlignment="1" applyProtection="1">
      <alignment horizontal="left"/>
      <protection locked="0"/>
    </xf>
    <xf numFmtId="42" fontId="7" fillId="15" borderId="0" xfId="1" applyNumberFormat="1" applyFont="1" applyFill="1" applyBorder="1"/>
    <xf numFmtId="0" fontId="8" fillId="8" borderId="0" xfId="0" applyFont="1" applyFill="1" applyBorder="1" applyAlignment="1" applyProtection="1">
      <protection locked="0"/>
    </xf>
    <xf numFmtId="164" fontId="6" fillId="0" borderId="10" xfId="1" applyNumberFormat="1" applyFont="1" applyBorder="1" applyAlignment="1">
      <alignment horizontal="right"/>
    </xf>
    <xf numFmtId="9" fontId="25" fillId="0" borderId="0" xfId="2" applyFont="1" applyAlignment="1">
      <alignment horizontal="right"/>
    </xf>
    <xf numFmtId="0" fontId="5" fillId="0" borderId="3" xfId="0" applyFont="1" applyBorder="1" applyAlignment="1">
      <alignment horizontal="center"/>
    </xf>
    <xf numFmtId="165" fontId="7" fillId="4" borderId="0" xfId="0" applyNumberFormat="1" applyFont="1" applyFill="1" applyBorder="1" applyAlignment="1">
      <alignment horizontal="right"/>
    </xf>
    <xf numFmtId="170" fontId="3" fillId="0" borderId="9" xfId="3" applyNumberFormat="1" applyFont="1" applyBorder="1" applyAlignment="1" applyProtection="1">
      <alignment horizontal="center"/>
    </xf>
    <xf numFmtId="170" fontId="3" fillId="0" borderId="14" xfId="3" applyNumberFormat="1" applyFont="1" applyBorder="1" applyAlignment="1" applyProtection="1">
      <alignment horizontal="center"/>
    </xf>
    <xf numFmtId="170" fontId="3" fillId="0" borderId="10" xfId="3" applyNumberFormat="1" applyFont="1" applyBorder="1" applyAlignment="1" applyProtection="1">
      <alignment horizontal="center"/>
    </xf>
    <xf numFmtId="0" fontId="8" fillId="16" borderId="0" xfId="0" applyFont="1" applyFill="1" applyBorder="1" applyAlignment="1" applyProtection="1">
      <protection locked="0"/>
    </xf>
    <xf numFmtId="165" fontId="4" fillId="0" borderId="0" xfId="1" applyNumberFormat="1" applyFont="1" applyFill="1" applyBorder="1" applyAlignment="1" applyProtection="1">
      <protection locked="0"/>
    </xf>
    <xf numFmtId="164" fontId="6" fillId="0" borderId="0" xfId="1" applyNumberFormat="1" applyFont="1" applyFill="1" applyBorder="1"/>
    <xf numFmtId="14" fontId="30" fillId="0" borderId="0" xfId="3" applyNumberFormat="1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/>
      <protection locked="0"/>
    </xf>
    <xf numFmtId="0" fontId="14" fillId="0" borderId="0" xfId="3" applyFont="1" applyBorder="1" applyProtection="1">
      <protection locked="0"/>
    </xf>
    <xf numFmtId="0" fontId="14" fillId="0" borderId="0" xfId="3" applyFont="1" applyBorder="1" applyAlignment="1" applyProtection="1">
      <alignment horizontal="left" vertical="top" wrapText="1"/>
      <protection locked="0"/>
    </xf>
    <xf numFmtId="0" fontId="14" fillId="0" borderId="0" xfId="3" applyFont="1" applyFill="1" applyBorder="1" applyAlignment="1" applyProtection="1">
      <alignment horizontal="left" vertical="top" wrapText="1"/>
      <protection locked="0"/>
    </xf>
    <xf numFmtId="1" fontId="4" fillId="5" borderId="0" xfId="0" applyNumberFormat="1" applyFont="1" applyFill="1" applyBorder="1" applyAlignment="1" applyProtection="1">
      <protection locked="0"/>
    </xf>
    <xf numFmtId="9" fontId="4" fillId="5" borderId="0" xfId="2" applyFont="1" applyFill="1" applyBorder="1" applyAlignment="1" applyProtection="1">
      <alignment horizontal="left"/>
      <protection locked="0"/>
    </xf>
    <xf numFmtId="1" fontId="23" fillId="5" borderId="0" xfId="0" applyNumberFormat="1" applyFont="1" applyFill="1" applyBorder="1" applyAlignment="1" applyProtection="1">
      <protection locked="0"/>
    </xf>
    <xf numFmtId="0" fontId="23" fillId="0" borderId="0" xfId="3" applyFont="1" applyProtection="1"/>
    <xf numFmtId="0" fontId="13" fillId="0" borderId="0" xfId="3" applyFont="1" applyProtection="1"/>
    <xf numFmtId="0" fontId="13" fillId="0" borderId="0" xfId="3" applyFont="1" applyBorder="1" applyProtection="1">
      <protection locked="0"/>
    </xf>
    <xf numFmtId="0" fontId="20" fillId="17" borderId="17" xfId="0" applyFont="1" applyFill="1" applyBorder="1" applyAlignment="1" applyProtection="1">
      <alignment horizontal="right" vertical="center" textRotation="90"/>
      <protection locked="0"/>
    </xf>
    <xf numFmtId="0" fontId="29" fillId="17" borderId="17" xfId="0" applyFont="1" applyFill="1" applyBorder="1" applyAlignment="1" applyProtection="1">
      <alignment horizontal="left" vertical="center" indent="1"/>
      <protection locked="0"/>
    </xf>
    <xf numFmtId="0" fontId="3" fillId="17" borderId="18" xfId="0" applyFont="1" applyFill="1" applyBorder="1" applyAlignment="1" applyProtection="1">
      <alignment vertical="center"/>
      <protection locked="0"/>
    </xf>
    <xf numFmtId="0" fontId="2" fillId="17" borderId="18" xfId="0" applyFont="1" applyFill="1" applyBorder="1" applyAlignment="1" applyProtection="1">
      <alignment horizontal="left" vertical="center" indent="1"/>
      <protection locked="0"/>
    </xf>
    <xf numFmtId="0" fontId="3" fillId="17" borderId="19" xfId="0" applyFont="1" applyFill="1" applyBorder="1" applyAlignment="1" applyProtection="1">
      <alignment vertical="center"/>
      <protection locked="0"/>
    </xf>
    <xf numFmtId="165" fontId="4" fillId="0" borderId="33" xfId="1" applyNumberFormat="1" applyFont="1" applyFill="1" applyBorder="1" applyAlignment="1" applyProtection="1">
      <protection locked="0"/>
    </xf>
    <xf numFmtId="164" fontId="6" fillId="0" borderId="10" xfId="1" applyNumberFormat="1" applyFont="1" applyFill="1" applyBorder="1"/>
    <xf numFmtId="165" fontId="4" fillId="0" borderId="34" xfId="1" applyNumberFormat="1" applyFont="1" applyFill="1" applyBorder="1" applyAlignment="1" applyProtection="1">
      <protection locked="0"/>
    </xf>
    <xf numFmtId="164" fontId="4" fillId="0" borderId="28" xfId="1" applyNumberFormat="1" applyFont="1" applyFill="1" applyBorder="1" applyAlignment="1" applyProtection="1">
      <protection locked="0"/>
    </xf>
    <xf numFmtId="164" fontId="4" fillId="0" borderId="35" xfId="1" applyNumberFormat="1" applyFont="1" applyFill="1" applyBorder="1" applyAlignment="1" applyProtection="1">
      <protection locked="0"/>
    </xf>
    <xf numFmtId="0" fontId="29" fillId="2" borderId="36" xfId="0" applyFont="1" applyFill="1" applyBorder="1" applyAlignment="1" applyProtection="1">
      <alignment horizontal="left" vertical="center" indent="1"/>
      <protection locked="0"/>
    </xf>
    <xf numFmtId="0" fontId="3" fillId="2" borderId="23" xfId="0" applyFont="1" applyFill="1" applyBorder="1" applyAlignment="1" applyProtection="1">
      <alignment vertical="center"/>
      <protection locked="0"/>
    </xf>
    <xf numFmtId="0" fontId="4" fillId="0" borderId="37" xfId="0" applyFont="1" applyFill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14" borderId="0" xfId="0" applyNumberFormat="1" applyFont="1" applyFill="1" applyBorder="1" applyAlignment="1" applyProtection="1">
      <alignment horizontal="center" wrapText="1"/>
      <protection locked="0"/>
    </xf>
    <xf numFmtId="0" fontId="4" fillId="7" borderId="0" xfId="0" applyNumberFormat="1" applyFont="1" applyFill="1" applyBorder="1" applyAlignment="1" applyProtection="1">
      <alignment horizontal="center" wrapText="1"/>
      <protection locked="0"/>
    </xf>
    <xf numFmtId="0" fontId="4" fillId="16" borderId="0" xfId="0" applyNumberFormat="1" applyFont="1" applyFill="1" applyBorder="1" applyAlignment="1" applyProtection="1">
      <alignment horizontal="center" wrapText="1"/>
      <protection locked="0"/>
    </xf>
    <xf numFmtId="0" fontId="4" fillId="11" borderId="0" xfId="0" applyNumberFormat="1" applyFont="1" applyFill="1" applyBorder="1" applyAlignment="1" applyProtection="1">
      <alignment horizontal="center" wrapText="1"/>
      <protection locked="0"/>
    </xf>
    <xf numFmtId="0" fontId="4" fillId="4" borderId="0" xfId="0" applyNumberFormat="1" applyFont="1" applyFill="1" applyBorder="1" applyAlignment="1" applyProtection="1">
      <alignment horizontal="center" wrapText="1"/>
      <protection locked="0"/>
    </xf>
    <xf numFmtId="0" fontId="4" fillId="8" borderId="0" xfId="0" applyNumberFormat="1" applyFont="1" applyFill="1" applyBorder="1" applyAlignment="1" applyProtection="1">
      <alignment horizontal="center" wrapText="1"/>
      <protection locked="0"/>
    </xf>
    <xf numFmtId="41" fontId="6" fillId="0" borderId="0" xfId="0" applyNumberFormat="1" applyFont="1" applyBorder="1"/>
    <xf numFmtId="0" fontId="37" fillId="0" borderId="0" xfId="0" applyFont="1" applyFill="1" applyBorder="1" applyAlignment="1">
      <alignment horizontal="center"/>
    </xf>
    <xf numFmtId="43" fontId="6" fillId="0" borderId="0" xfId="1" applyFont="1"/>
    <xf numFmtId="165" fontId="4" fillId="5" borderId="6" xfId="9" applyNumberFormat="1" applyFont="1" applyFill="1" applyBorder="1" applyAlignment="1" applyProtection="1">
      <protection locked="0"/>
    </xf>
    <xf numFmtId="165" fontId="7" fillId="0" borderId="0" xfId="9" applyNumberFormat="1" applyFont="1" applyFill="1" applyBorder="1" applyAlignment="1">
      <alignment horizontal="center" vertical="top"/>
    </xf>
    <xf numFmtId="168" fontId="20" fillId="0" borderId="6" xfId="1" applyNumberFormat="1" applyFont="1" applyFill="1" applyBorder="1" applyAlignment="1" applyProtection="1">
      <protection locked="0"/>
    </xf>
    <xf numFmtId="42" fontId="2" fillId="0" borderId="0" xfId="1" applyNumberFormat="1" applyFont="1" applyFill="1" applyBorder="1" applyAlignment="1">
      <alignment horizontal="center" vertical="top"/>
    </xf>
    <xf numFmtId="0" fontId="35" fillId="0" borderId="0" xfId="0" applyFont="1" applyBorder="1" applyAlignment="1">
      <alignment horizontal="center"/>
    </xf>
    <xf numFmtId="0" fontId="6" fillId="0" borderId="2" xfId="0" applyFont="1" applyBorder="1"/>
    <xf numFmtId="170" fontId="4" fillId="5" borderId="20" xfId="0" applyNumberFormat="1" applyFont="1" applyFill="1" applyBorder="1" applyAlignment="1" applyProtection="1">
      <alignment horizontal="center"/>
      <protection locked="0"/>
    </xf>
    <xf numFmtId="9" fontId="4" fillId="5" borderId="20" xfId="2" applyFont="1" applyFill="1" applyBorder="1" applyAlignment="1" applyProtection="1">
      <alignment horizontal="center"/>
      <protection locked="0"/>
    </xf>
    <xf numFmtId="0" fontId="15" fillId="0" borderId="0" xfId="3" applyFont="1" applyAlignment="1" applyProtection="1">
      <alignment horizont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8" fillId="0" borderId="0" xfId="3" applyFont="1" applyFill="1" applyBorder="1" applyAlignment="1" applyProtection="1">
      <alignment wrapText="1"/>
    </xf>
    <xf numFmtId="43" fontId="4" fillId="5" borderId="48" xfId="1" applyFont="1" applyFill="1" applyBorder="1" applyAlignment="1" applyProtection="1">
      <protection locked="0"/>
    </xf>
    <xf numFmtId="43" fontId="4" fillId="5" borderId="49" xfId="1" applyFont="1" applyFill="1" applyBorder="1" applyAlignment="1" applyProtection="1">
      <protection locked="0"/>
    </xf>
    <xf numFmtId="0" fontId="18" fillId="0" borderId="47" xfId="3" applyFont="1" applyFill="1" applyBorder="1" applyAlignment="1" applyProtection="1">
      <alignment horizontal="center" wrapText="1"/>
    </xf>
    <xf numFmtId="14" fontId="4" fillId="5" borderId="50" xfId="0" applyNumberFormat="1" applyFont="1" applyFill="1" applyBorder="1" applyAlignment="1" applyProtection="1">
      <protection locked="0"/>
    </xf>
    <xf numFmtId="164" fontId="6" fillId="0" borderId="0" xfId="0" applyNumberFormat="1" applyFont="1"/>
    <xf numFmtId="0" fontId="18" fillId="0" borderId="0" xfId="3" applyFont="1" applyBorder="1" applyAlignment="1" applyProtection="1">
      <alignment horizontal="right"/>
    </xf>
    <xf numFmtId="0" fontId="19" fillId="0" borderId="0" xfId="3" applyFont="1" applyBorder="1" applyAlignment="1" applyProtection="1"/>
    <xf numFmtId="9" fontId="14" fillId="0" borderId="0" xfId="2" applyFont="1" applyProtection="1">
      <protection locked="0"/>
    </xf>
    <xf numFmtId="0" fontId="4" fillId="0" borderId="0" xfId="3" applyFont="1" applyBorder="1" applyProtection="1">
      <protection locked="0"/>
    </xf>
    <xf numFmtId="0" fontId="4" fillId="0" borderId="0" xfId="3" applyFont="1" applyProtection="1"/>
    <xf numFmtId="42" fontId="6" fillId="0" borderId="0" xfId="0" applyNumberFormat="1" applyFont="1"/>
    <xf numFmtId="169" fontId="6" fillId="0" borderId="0" xfId="2" applyNumberFormat="1" applyFont="1"/>
    <xf numFmtId="165" fontId="6" fillId="0" borderId="0" xfId="0" applyNumberFormat="1" applyFont="1" applyBorder="1"/>
    <xf numFmtId="165" fontId="6" fillId="0" borderId="10" xfId="0" applyNumberFormat="1" applyFont="1" applyBorder="1"/>
    <xf numFmtId="0" fontId="38" fillId="0" borderId="0" xfId="0" applyFont="1"/>
    <xf numFmtId="0" fontId="42" fillId="0" borderId="0" xfId="0" applyFont="1"/>
    <xf numFmtId="0" fontId="6" fillId="0" borderId="0" xfId="0" applyFont="1" applyAlignment="1">
      <alignment horizontal="center"/>
    </xf>
    <xf numFmtId="0" fontId="22" fillId="0" borderId="0" xfId="0" applyFont="1"/>
    <xf numFmtId="0" fontId="7" fillId="0" borderId="0" xfId="0" applyFont="1" applyFill="1" applyBorder="1" applyAlignment="1">
      <alignment horizontal="left"/>
    </xf>
    <xf numFmtId="164" fontId="3" fillId="0" borderId="0" xfId="1" applyNumberFormat="1" applyFont="1" applyFill="1" applyBorder="1" applyAlignment="1" applyProtection="1">
      <protection locked="0"/>
    </xf>
    <xf numFmtId="164" fontId="3" fillId="0" borderId="0" xfId="1" applyNumberFormat="1" applyFont="1" applyFill="1" applyBorder="1"/>
    <xf numFmtId="1" fontId="23" fillId="23" borderId="0" xfId="0" applyNumberFormat="1" applyFont="1" applyFill="1" applyBorder="1" applyAlignment="1" applyProtection="1">
      <protection locked="0"/>
    </xf>
    <xf numFmtId="1" fontId="4" fillId="23" borderId="0" xfId="0" applyNumberFormat="1" applyFont="1" applyFill="1" applyBorder="1" applyAlignment="1" applyProtection="1">
      <protection locked="0"/>
    </xf>
    <xf numFmtId="9" fontId="4" fillId="23" borderId="0" xfId="2" applyFont="1" applyFill="1" applyBorder="1" applyAlignment="1" applyProtection="1">
      <alignment horizontal="left"/>
      <protection locked="0"/>
    </xf>
    <xf numFmtId="165" fontId="4" fillId="23" borderId="29" xfId="1" applyNumberFormat="1" applyFont="1" applyFill="1" applyBorder="1" applyAlignment="1" applyProtection="1">
      <protection locked="0"/>
    </xf>
    <xf numFmtId="41" fontId="11" fillId="0" borderId="0" xfId="3" applyNumberFormat="1" applyFont="1" applyAlignment="1" applyProtection="1">
      <alignment horizontal="left"/>
    </xf>
    <xf numFmtId="0" fontId="44" fillId="0" borderId="0" xfId="3" applyFont="1" applyProtection="1">
      <protection locked="0"/>
    </xf>
    <xf numFmtId="0" fontId="27" fillId="0" borderId="0" xfId="3" applyFont="1" applyFill="1" applyBorder="1" applyProtection="1">
      <protection locked="0"/>
    </xf>
    <xf numFmtId="2" fontId="4" fillId="5" borderId="6" xfId="2" applyNumberFormat="1" applyFont="1" applyFill="1" applyBorder="1" applyAlignment="1" applyProtection="1">
      <protection locked="0"/>
    </xf>
    <xf numFmtId="2" fontId="4" fillId="5" borderId="28" xfId="2" applyNumberFormat="1" applyFont="1" applyFill="1" applyBorder="1" applyAlignment="1" applyProtection="1">
      <protection locked="0"/>
    </xf>
    <xf numFmtId="2" fontId="7" fillId="0" borderId="0" xfId="2" applyNumberFormat="1" applyFont="1" applyFill="1" applyBorder="1" applyAlignment="1">
      <alignment horizontal="center" vertical="top"/>
    </xf>
    <xf numFmtId="9" fontId="4" fillId="5" borderId="52" xfId="2" applyFont="1" applyFill="1" applyBorder="1" applyAlignment="1" applyProtection="1">
      <alignment horizontal="center"/>
      <protection locked="0"/>
    </xf>
    <xf numFmtId="1" fontId="23" fillId="25" borderId="0" xfId="0" applyNumberFormat="1" applyFont="1" applyFill="1" applyBorder="1" applyAlignment="1" applyProtection="1">
      <protection locked="0"/>
    </xf>
    <xf numFmtId="1" fontId="4" fillId="25" borderId="0" xfId="0" applyNumberFormat="1" applyFont="1" applyFill="1" applyBorder="1" applyAlignment="1" applyProtection="1">
      <protection locked="0"/>
    </xf>
    <xf numFmtId="9" fontId="4" fillId="25" borderId="0" xfId="2" applyFont="1" applyFill="1" applyBorder="1" applyAlignment="1" applyProtection="1">
      <alignment horizontal="left"/>
      <protection locked="0"/>
    </xf>
    <xf numFmtId="165" fontId="4" fillId="25" borderId="31" xfId="1" applyNumberFormat="1" applyFont="1" applyFill="1" applyBorder="1" applyAlignment="1" applyProtection="1">
      <protection locked="0"/>
    </xf>
    <xf numFmtId="164" fontId="4" fillId="25" borderId="30" xfId="1" applyNumberFormat="1" applyFont="1" applyFill="1" applyBorder="1" applyAlignment="1" applyProtection="1">
      <protection locked="0"/>
    </xf>
    <xf numFmtId="165" fontId="4" fillId="25" borderId="30" xfId="1" applyNumberFormat="1" applyFont="1" applyFill="1" applyBorder="1" applyAlignment="1" applyProtection="1">
      <protection locked="0"/>
    </xf>
    <xf numFmtId="169" fontId="3" fillId="3" borderId="0" xfId="2" applyNumberFormat="1" applyFont="1" applyFill="1" applyBorder="1" applyAlignment="1" applyProtection="1">
      <alignment horizontal="right"/>
      <protection locked="0"/>
    </xf>
    <xf numFmtId="169" fontId="3" fillId="15" borderId="0" xfId="2" applyNumberFormat="1" applyFont="1" applyFill="1" applyBorder="1" applyAlignment="1" applyProtection="1">
      <alignment horizontal="right"/>
      <protection locked="0"/>
    </xf>
    <xf numFmtId="0" fontId="45" fillId="0" borderId="0" xfId="0" applyFont="1" applyAlignment="1"/>
    <xf numFmtId="0" fontId="46" fillId="0" borderId="0" xfId="0" applyFont="1"/>
    <xf numFmtId="0" fontId="32" fillId="0" borderId="0" xfId="0" applyFont="1" applyFill="1" applyBorder="1" applyAlignment="1" applyProtection="1">
      <alignment horizontal="left" vertical="center" indent="1"/>
      <protection locked="0"/>
    </xf>
    <xf numFmtId="0" fontId="32" fillId="0" borderId="0" xfId="0" applyFont="1" applyFill="1" applyBorder="1" applyAlignment="1" applyProtection="1">
      <alignment vertical="center"/>
      <protection locked="0"/>
    </xf>
    <xf numFmtId="0" fontId="32" fillId="0" borderId="9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0" xfId="0" applyFont="1"/>
    <xf numFmtId="0" fontId="23" fillId="0" borderId="0" xfId="3" applyFont="1" applyAlignment="1" applyProtection="1">
      <alignment horizontal="left" vertical="center"/>
      <protection locked="0"/>
    </xf>
    <xf numFmtId="0" fontId="3" fillId="0" borderId="0" xfId="3" applyFont="1" applyAlignment="1" applyProtection="1">
      <alignment vertical="center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left" vertical="center"/>
      <protection locked="0"/>
    </xf>
    <xf numFmtId="0" fontId="15" fillId="0" borderId="0" xfId="3" applyFont="1" applyAlignment="1" applyProtection="1">
      <alignment horizontal="left" vertical="center"/>
      <protection locked="0"/>
    </xf>
    <xf numFmtId="0" fontId="23" fillId="0" borderId="0" xfId="3" applyFont="1" applyAlignment="1" applyProtection="1">
      <alignment vertical="center" wrapText="1"/>
      <protection locked="0"/>
    </xf>
    <xf numFmtId="165" fontId="4" fillId="5" borderId="31" xfId="1" applyNumberFormat="1" applyFont="1" applyFill="1" applyBorder="1" applyAlignment="1" applyProtection="1">
      <protection locked="0"/>
    </xf>
    <xf numFmtId="164" fontId="4" fillId="5" borderId="30" xfId="1" applyNumberFormat="1" applyFont="1" applyFill="1" applyBorder="1" applyAlignment="1" applyProtection="1">
      <protection locked="0"/>
    </xf>
    <xf numFmtId="41" fontId="11" fillId="0" borderId="0" xfId="3" applyNumberFormat="1" applyFont="1" applyBorder="1" applyAlignment="1" applyProtection="1">
      <alignment horizontal="left"/>
    </xf>
    <xf numFmtId="0" fontId="23" fillId="0" borderId="0" xfId="0" applyFont="1" applyFill="1" applyBorder="1" applyAlignment="1" applyProtection="1">
      <alignment horizontal="right" vertical="center" wrapText="1"/>
      <protection locked="0"/>
    </xf>
    <xf numFmtId="165" fontId="3" fillId="5" borderId="75" xfId="1" applyNumberFormat="1" applyFont="1" applyFill="1" applyBorder="1" applyAlignment="1" applyProtection="1">
      <protection locked="0"/>
    </xf>
    <xf numFmtId="165" fontId="3" fillId="5" borderId="76" xfId="1" applyNumberFormat="1" applyFont="1" applyFill="1" applyBorder="1" applyAlignment="1" applyProtection="1">
      <protection locked="0"/>
    </xf>
    <xf numFmtId="165" fontId="3" fillId="25" borderId="75" xfId="1" applyNumberFormat="1" applyFont="1" applyFill="1" applyBorder="1" applyAlignment="1" applyProtection="1">
      <protection locked="0"/>
    </xf>
    <xf numFmtId="165" fontId="7" fillId="4" borderId="0" xfId="9" applyNumberFormat="1" applyFont="1" applyFill="1" applyBorder="1"/>
    <xf numFmtId="165" fontId="3" fillId="0" borderId="12" xfId="1" applyNumberFormat="1" applyFont="1" applyFill="1" applyBorder="1" applyAlignment="1" applyProtection="1">
      <protection locked="0"/>
    </xf>
    <xf numFmtId="165" fontId="4" fillId="25" borderId="77" xfId="1" applyNumberFormat="1" applyFont="1" applyFill="1" applyBorder="1" applyAlignment="1" applyProtection="1">
      <protection locked="0"/>
    </xf>
    <xf numFmtId="164" fontId="4" fillId="25" borderId="78" xfId="1" applyNumberFormat="1" applyFont="1" applyFill="1" applyBorder="1" applyAlignment="1" applyProtection="1">
      <protection locked="0"/>
    </xf>
    <xf numFmtId="164" fontId="4" fillId="25" borderId="79" xfId="1" applyNumberFormat="1" applyFont="1" applyFill="1" applyBorder="1" applyAlignment="1" applyProtection="1">
      <protection locked="0"/>
    </xf>
    <xf numFmtId="165" fontId="4" fillId="0" borderId="80" xfId="1" applyNumberFormat="1" applyFont="1" applyFill="1" applyBorder="1" applyAlignment="1" applyProtection="1">
      <protection locked="0"/>
    </xf>
    <xf numFmtId="165" fontId="3" fillId="25" borderId="79" xfId="1" applyNumberFormat="1" applyFont="1" applyFill="1" applyBorder="1" applyAlignment="1" applyProtection="1">
      <protection locked="0"/>
    </xf>
    <xf numFmtId="164" fontId="4" fillId="0" borderId="81" xfId="1" applyNumberFormat="1" applyFont="1" applyFill="1" applyBorder="1" applyAlignment="1" applyProtection="1">
      <protection locked="0"/>
    </xf>
    <xf numFmtId="164" fontId="4" fillId="0" borderId="82" xfId="1" applyNumberFormat="1" applyFont="1" applyFill="1" applyBorder="1" applyAlignment="1" applyProtection="1">
      <protection locked="0"/>
    </xf>
    <xf numFmtId="165" fontId="4" fillId="0" borderId="32" xfId="1" applyNumberFormat="1" applyFont="1" applyFill="1" applyBorder="1" applyAlignment="1" applyProtection="1">
      <protection locked="0"/>
    </xf>
    <xf numFmtId="165" fontId="4" fillId="0" borderId="83" xfId="1" applyNumberFormat="1" applyFont="1" applyFill="1" applyBorder="1" applyAlignment="1" applyProtection="1">
      <protection locked="0"/>
    </xf>
    <xf numFmtId="164" fontId="6" fillId="0" borderId="9" xfId="1" applyNumberFormat="1" applyFont="1" applyFill="1" applyBorder="1"/>
    <xf numFmtId="164" fontId="4" fillId="0" borderId="14" xfId="1" applyNumberFormat="1" applyFont="1" applyFill="1" applyBorder="1" applyAlignment="1" applyProtection="1">
      <protection locked="0"/>
    </xf>
    <xf numFmtId="164" fontId="6" fillId="0" borderId="9" xfId="1" applyNumberFormat="1" applyFont="1" applyBorder="1"/>
    <xf numFmtId="165" fontId="3" fillId="0" borderId="21" xfId="1" applyNumberFormat="1" applyFont="1" applyFill="1" applyBorder="1" applyAlignment="1" applyProtection="1">
      <protection locked="0"/>
    </xf>
    <xf numFmtId="165" fontId="3" fillId="0" borderId="22" xfId="1" applyNumberFormat="1" applyFont="1" applyFill="1" applyBorder="1" applyAlignment="1" applyProtection="1">
      <protection locked="0"/>
    </xf>
    <xf numFmtId="0" fontId="40" fillId="0" borderId="0" xfId="0" applyFont="1"/>
    <xf numFmtId="0" fontId="0" fillId="0" borderId="0" xfId="0" applyProtection="1"/>
    <xf numFmtId="0" fontId="6" fillId="0" borderId="0" xfId="0" applyFont="1" applyBorder="1" applyProtection="1"/>
    <xf numFmtId="0" fontId="2" fillId="0" borderId="0" xfId="0" applyFont="1" applyFill="1" applyBorder="1" applyAlignment="1" applyProtection="1">
      <alignment horizontal="left" vertical="center" indent="1"/>
    </xf>
    <xf numFmtId="0" fontId="23" fillId="0" borderId="0" xfId="0" applyFont="1" applyFill="1" applyBorder="1" applyAlignment="1" applyProtection="1">
      <alignment horizontal="right" vertical="center" wrapText="1"/>
    </xf>
    <xf numFmtId="0" fontId="20" fillId="2" borderId="16" xfId="0" applyFont="1" applyFill="1" applyBorder="1" applyAlignment="1" applyProtection="1">
      <alignment horizontal="right" vertical="center" textRotation="90"/>
    </xf>
    <xf numFmtId="0" fontId="29" fillId="2" borderId="17" xfId="0" applyFont="1" applyFill="1" applyBorder="1" applyAlignment="1" applyProtection="1">
      <alignment horizontal="left" vertical="center" indent="1"/>
    </xf>
    <xf numFmtId="0" fontId="3" fillId="2" borderId="18" xfId="0" applyFont="1" applyFill="1" applyBorder="1" applyAlignment="1" applyProtection="1">
      <alignment vertical="center"/>
    </xf>
    <xf numFmtId="0" fontId="2" fillId="2" borderId="18" xfId="0" applyFont="1" applyFill="1" applyBorder="1" applyAlignment="1" applyProtection="1">
      <alignment horizontal="left" vertical="center" indent="1"/>
    </xf>
    <xf numFmtId="0" fontId="3" fillId="2" borderId="19" xfId="0" applyFont="1" applyFill="1" applyBorder="1" applyAlignment="1" applyProtection="1">
      <alignment vertical="center"/>
    </xf>
    <xf numFmtId="0" fontId="58" fillId="0" borderId="0" xfId="0" applyFont="1" applyProtection="1"/>
    <xf numFmtId="0" fontId="20" fillId="0" borderId="0" xfId="0" applyFont="1" applyFill="1" applyBorder="1" applyAlignment="1" applyProtection="1">
      <alignment horizontal="left" vertical="center" indent="1"/>
    </xf>
    <xf numFmtId="0" fontId="4" fillId="0" borderId="0" xfId="0" applyFont="1" applyFill="1" applyBorder="1" applyAlignment="1" applyProtection="1">
      <alignment vertical="center"/>
    </xf>
    <xf numFmtId="0" fontId="6" fillId="0" borderId="84" xfId="0" applyFont="1" applyBorder="1" applyAlignment="1" applyProtection="1">
      <alignment horizontal="center"/>
    </xf>
    <xf numFmtId="0" fontId="6" fillId="0" borderId="85" xfId="0" applyFont="1" applyBorder="1" applyAlignment="1" applyProtection="1">
      <alignment horizontal="center"/>
    </xf>
    <xf numFmtId="0" fontId="6" fillId="0" borderId="86" xfId="0" applyFont="1" applyBorder="1" applyAlignment="1" applyProtection="1">
      <alignment horizontal="center"/>
    </xf>
    <xf numFmtId="0" fontId="6" fillId="0" borderId="87" xfId="0" applyFont="1" applyFill="1" applyBorder="1" applyAlignment="1" applyProtection="1">
      <alignment horizontal="center"/>
    </xf>
    <xf numFmtId="0" fontId="9" fillId="0" borderId="0" xfId="0" applyFont="1" applyProtection="1"/>
    <xf numFmtId="0" fontId="6" fillId="0" borderId="0" xfId="0" applyFont="1" applyProtection="1"/>
    <xf numFmtId="0" fontId="28" fillId="0" borderId="88" xfId="0" applyFont="1" applyBorder="1" applyAlignment="1" applyProtection="1">
      <alignment horizontal="center"/>
    </xf>
    <xf numFmtId="0" fontId="28" fillId="0" borderId="14" xfId="0" applyFont="1" applyBorder="1" applyAlignment="1" applyProtection="1">
      <alignment horizontal="center"/>
    </xf>
    <xf numFmtId="0" fontId="28" fillId="0" borderId="10" xfId="0" applyFont="1" applyBorder="1" applyAlignment="1" applyProtection="1">
      <alignment horizontal="center"/>
    </xf>
    <xf numFmtId="0" fontId="3" fillId="0" borderId="89" xfId="0" applyFont="1" applyFill="1" applyBorder="1" applyAlignment="1" applyProtection="1">
      <alignment vertical="center"/>
    </xf>
    <xf numFmtId="0" fontId="46" fillId="0" borderId="0" xfId="0" applyFont="1" applyProtection="1"/>
    <xf numFmtId="0" fontId="32" fillId="0" borderId="0" xfId="0" applyFont="1" applyFill="1" applyBorder="1" applyAlignment="1" applyProtection="1">
      <alignment horizontal="left" vertical="center" indent="1"/>
    </xf>
    <xf numFmtId="0" fontId="32" fillId="0" borderId="0" xfId="0" applyFont="1" applyFill="1" applyBorder="1" applyAlignment="1" applyProtection="1">
      <alignment vertical="center"/>
    </xf>
    <xf numFmtId="0" fontId="32" fillId="0" borderId="88" xfId="0" applyFont="1" applyBorder="1" applyAlignment="1" applyProtection="1">
      <alignment horizontal="center"/>
    </xf>
    <xf numFmtId="0" fontId="32" fillId="0" borderId="14" xfId="0" applyFont="1" applyBorder="1" applyAlignment="1" applyProtection="1">
      <alignment horizontal="center"/>
    </xf>
    <xf numFmtId="0" fontId="32" fillId="0" borderId="10" xfId="0" applyFont="1" applyBorder="1" applyAlignment="1" applyProtection="1">
      <alignment horizontal="center"/>
    </xf>
    <xf numFmtId="0" fontId="32" fillId="0" borderId="89" xfId="0" applyFont="1" applyFill="1" applyBorder="1" applyAlignment="1" applyProtection="1">
      <alignment horizontal="center"/>
    </xf>
    <xf numFmtId="0" fontId="32" fillId="0" borderId="0" xfId="0" applyFont="1" applyProtection="1"/>
    <xf numFmtId="0" fontId="3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2" fillId="0" borderId="90" xfId="0" applyFont="1" applyFill="1" applyBorder="1" applyAlignment="1" applyProtection="1">
      <alignment horizontal="left" vertical="center" indent="1"/>
    </xf>
    <xf numFmtId="0" fontId="6" fillId="0" borderId="90" xfId="0" applyFont="1" applyBorder="1" applyProtection="1"/>
    <xf numFmtId="0" fontId="6" fillId="0" borderId="89" xfId="0" applyFont="1" applyBorder="1" applyProtection="1"/>
    <xf numFmtId="0" fontId="6" fillId="0" borderId="2" xfId="0" applyFont="1" applyBorder="1" applyProtection="1"/>
    <xf numFmtId="0" fontId="0" fillId="0" borderId="2" xfId="0" applyBorder="1" applyProtection="1"/>
    <xf numFmtId="0" fontId="6" fillId="0" borderId="91" xfId="0" applyFont="1" applyBorder="1" applyProtection="1"/>
    <xf numFmtId="0" fontId="6" fillId="0" borderId="92" xfId="0" applyFont="1" applyBorder="1" applyProtection="1"/>
    <xf numFmtId="0" fontId="1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35" fillId="0" borderId="90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6" fillId="0" borderId="89" xfId="0" applyFont="1" applyFill="1" applyBorder="1" applyAlignment="1" applyProtection="1">
      <alignment horizontal="center"/>
    </xf>
    <xf numFmtId="0" fontId="5" fillId="0" borderId="93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6" fillId="0" borderId="94" xfId="0" applyFont="1" applyBorder="1" applyAlignment="1" applyProtection="1">
      <alignment horizontal="center"/>
    </xf>
    <xf numFmtId="165" fontId="6" fillId="0" borderId="90" xfId="0" applyNumberFormat="1" applyFont="1" applyBorder="1" applyProtection="1"/>
    <xf numFmtId="165" fontId="6" fillId="0" borderId="10" xfId="0" applyNumberFormat="1" applyFont="1" applyBorder="1" applyProtection="1"/>
    <xf numFmtId="165" fontId="6" fillId="0" borderId="95" xfId="0" applyNumberFormat="1" applyFont="1" applyBorder="1" applyProtection="1"/>
    <xf numFmtId="164" fontId="6" fillId="0" borderId="90" xfId="1" applyNumberFormat="1" applyFont="1" applyBorder="1" applyProtection="1"/>
    <xf numFmtId="164" fontId="6" fillId="0" borderId="10" xfId="1" applyNumberFormat="1" applyFont="1" applyBorder="1" applyProtection="1"/>
    <xf numFmtId="164" fontId="6" fillId="0" borderId="95" xfId="1" applyNumberFormat="1" applyFont="1" applyBorder="1" applyProtection="1"/>
    <xf numFmtId="164" fontId="6" fillId="0" borderId="95" xfId="1" applyNumberFormat="1" applyFont="1" applyBorder="1" applyAlignment="1" applyProtection="1">
      <alignment horizontal="right"/>
    </xf>
    <xf numFmtId="0" fontId="7" fillId="0" borderId="0" xfId="0" applyFont="1" applyFill="1" applyProtection="1"/>
    <xf numFmtId="164" fontId="3" fillId="0" borderId="96" xfId="1" applyNumberFormat="1" applyFont="1" applyFill="1" applyBorder="1" applyAlignment="1" applyProtection="1"/>
    <xf numFmtId="164" fontId="3" fillId="0" borderId="13" xfId="1" applyNumberFormat="1" applyFont="1" applyFill="1" applyBorder="1" applyAlignment="1" applyProtection="1"/>
    <xf numFmtId="164" fontId="3" fillId="0" borderId="97" xfId="1" applyNumberFormat="1" applyFont="1" applyFill="1" applyBorder="1" applyProtection="1"/>
    <xf numFmtId="0" fontId="6" fillId="0" borderId="0" xfId="0" applyFont="1" applyFill="1" applyProtection="1"/>
    <xf numFmtId="164" fontId="6" fillId="0" borderId="90" xfId="1" applyNumberFormat="1" applyFont="1" applyFill="1" applyBorder="1" applyAlignment="1" applyProtection="1"/>
    <xf numFmtId="164" fontId="6" fillId="0" borderId="10" xfId="1" applyNumberFormat="1" applyFont="1" applyFill="1" applyBorder="1" applyAlignment="1" applyProtection="1"/>
    <xf numFmtId="164" fontId="6" fillId="0" borderId="90" xfId="1" applyNumberFormat="1" applyFont="1" applyFill="1" applyBorder="1" applyProtection="1"/>
    <xf numFmtId="165" fontId="7" fillId="4" borderId="90" xfId="0" applyNumberFormat="1" applyFont="1" applyFill="1" applyBorder="1" applyProtection="1"/>
    <xf numFmtId="165" fontId="7" fillId="4" borderId="0" xfId="0" applyNumberFormat="1" applyFont="1" applyFill="1" applyBorder="1" applyProtection="1"/>
    <xf numFmtId="165" fontId="7" fillId="4" borderId="89" xfId="0" applyNumberFormat="1" applyFont="1" applyFill="1" applyBorder="1" applyAlignment="1" applyProtection="1">
      <alignment horizontal="right"/>
    </xf>
    <xf numFmtId="0" fontId="1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165" fontId="7" fillId="4" borderId="89" xfId="0" applyNumberFormat="1" applyFont="1" applyFill="1" applyBorder="1" applyProtection="1"/>
    <xf numFmtId="164" fontId="3" fillId="0" borderId="13" xfId="1" applyNumberFormat="1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164" fontId="3" fillId="0" borderId="90" xfId="1" applyNumberFormat="1" applyFont="1" applyFill="1" applyBorder="1" applyAlignment="1" applyProtection="1"/>
    <xf numFmtId="164" fontId="3" fillId="0" borderId="0" xfId="1" applyNumberFormat="1" applyFont="1" applyFill="1" applyBorder="1" applyProtection="1"/>
    <xf numFmtId="164" fontId="3" fillId="0" borderId="89" xfId="1" applyNumberFormat="1" applyFont="1" applyFill="1" applyBorder="1" applyProtection="1"/>
    <xf numFmtId="0" fontId="22" fillId="0" borderId="90" xfId="0" applyFont="1" applyBorder="1" applyProtection="1"/>
    <xf numFmtId="165" fontId="4" fillId="0" borderId="98" xfId="1" applyNumberFormat="1" applyFont="1" applyFill="1" applyBorder="1" applyAlignment="1" applyProtection="1"/>
    <xf numFmtId="165" fontId="4" fillId="0" borderId="6" xfId="1" applyNumberFormat="1" applyFont="1" applyFill="1" applyBorder="1" applyAlignment="1" applyProtection="1"/>
    <xf numFmtId="164" fontId="4" fillId="0" borderId="99" xfId="1" applyNumberFormat="1" applyFont="1" applyFill="1" applyBorder="1" applyAlignment="1" applyProtection="1"/>
    <xf numFmtId="164" fontId="4" fillId="0" borderId="1" xfId="1" applyNumberFormat="1" applyFont="1" applyFill="1" applyBorder="1" applyAlignment="1" applyProtection="1"/>
    <xf numFmtId="164" fontId="6" fillId="0" borderId="89" xfId="1" applyNumberFormat="1" applyFont="1" applyBorder="1" applyProtection="1"/>
    <xf numFmtId="165" fontId="3" fillId="0" borderId="100" xfId="1" applyNumberFormat="1" applyFont="1" applyFill="1" applyBorder="1" applyAlignment="1" applyProtection="1"/>
    <xf numFmtId="165" fontId="3" fillId="0" borderId="75" xfId="1" applyNumberFormat="1" applyFont="1" applyFill="1" applyBorder="1" applyAlignment="1" applyProtection="1"/>
    <xf numFmtId="0" fontId="6" fillId="0" borderId="3" xfId="0" applyFont="1" applyFill="1" applyBorder="1" applyProtection="1"/>
    <xf numFmtId="0" fontId="7" fillId="0" borderId="3" xfId="0" applyFont="1" applyFill="1" applyBorder="1" applyProtection="1"/>
    <xf numFmtId="165" fontId="7" fillId="0" borderId="90" xfId="0" applyNumberFormat="1" applyFont="1" applyFill="1" applyBorder="1" applyProtection="1"/>
    <xf numFmtId="165" fontId="7" fillId="0" borderId="0" xfId="0" applyNumberFormat="1" applyFont="1" applyFill="1" applyBorder="1" applyProtection="1"/>
    <xf numFmtId="165" fontId="7" fillId="0" borderId="89" xfId="0" applyNumberFormat="1" applyFont="1" applyFill="1" applyBorder="1" applyProtection="1"/>
    <xf numFmtId="0" fontId="40" fillId="0" borderId="0" xfId="0" applyFont="1" applyProtection="1"/>
    <xf numFmtId="0" fontId="0" fillId="0" borderId="0" xfId="0" applyFill="1" applyProtection="1"/>
    <xf numFmtId="165" fontId="4" fillId="0" borderId="31" xfId="1" applyNumberFormat="1" applyFont="1" applyFill="1" applyBorder="1" applyAlignment="1" applyProtection="1"/>
    <xf numFmtId="164" fontId="4" fillId="0" borderId="30" xfId="1" applyNumberFormat="1" applyFont="1" applyFill="1" applyBorder="1" applyAlignment="1" applyProtection="1"/>
    <xf numFmtId="164" fontId="4" fillId="6" borderId="99" xfId="1" applyNumberFormat="1" applyFont="1" applyFill="1" applyBorder="1" applyAlignment="1" applyProtection="1"/>
    <xf numFmtId="164" fontId="4" fillId="6" borderId="30" xfId="1" applyNumberFormat="1" applyFont="1" applyFill="1" applyBorder="1" applyAlignment="1" applyProtection="1"/>
    <xf numFmtId="165" fontId="7" fillId="4" borderId="90" xfId="9" applyNumberFormat="1" applyFont="1" applyFill="1" applyBorder="1" applyProtection="1"/>
    <xf numFmtId="165" fontId="7" fillId="4" borderId="0" xfId="9" applyNumberFormat="1" applyFont="1" applyFill="1" applyBorder="1" applyProtection="1"/>
    <xf numFmtId="165" fontId="7" fillId="4" borderId="89" xfId="9" applyNumberFormat="1" applyFont="1" applyFill="1" applyBorder="1" applyProtection="1"/>
    <xf numFmtId="164" fontId="6" fillId="0" borderId="90" xfId="0" applyNumberFormat="1" applyFont="1" applyBorder="1" applyProtection="1"/>
    <xf numFmtId="164" fontId="6" fillId="0" borderId="0" xfId="0" applyNumberFormat="1" applyFont="1" applyBorder="1" applyProtection="1"/>
    <xf numFmtId="164" fontId="6" fillId="0" borderId="89" xfId="0" applyNumberFormat="1" applyFont="1" applyBorder="1" applyProtection="1"/>
    <xf numFmtId="0" fontId="42" fillId="0" borderId="0" xfId="0" applyFont="1" applyProtection="1"/>
    <xf numFmtId="0" fontId="22" fillId="0" borderId="0" xfId="0" applyFont="1" applyProtection="1"/>
    <xf numFmtId="0" fontId="45" fillId="0" borderId="0" xfId="0" applyFont="1" applyAlignment="1" applyProtection="1"/>
    <xf numFmtId="170" fontId="4" fillId="5" borderId="0" xfId="0" applyNumberFormat="1" applyFont="1" applyFill="1" applyBorder="1" applyAlignment="1" applyProtection="1">
      <alignment horizontal="center"/>
      <protection locked="0"/>
    </xf>
    <xf numFmtId="0" fontId="42" fillId="0" borderId="0" xfId="0" applyNumberFormat="1" applyFont="1" applyProtection="1"/>
    <xf numFmtId="0" fontId="38" fillId="0" borderId="0" xfId="0" applyFont="1" applyProtection="1"/>
    <xf numFmtId="0" fontId="38" fillId="0" borderId="2" xfId="0" applyFont="1" applyBorder="1" applyProtection="1"/>
    <xf numFmtId="0" fontId="39" fillId="0" borderId="0" xfId="0" applyFont="1" applyProtection="1"/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32" fillId="0" borderId="53" xfId="0" applyNumberFormat="1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32" xfId="0" applyFont="1" applyBorder="1" applyAlignment="1" applyProtection="1"/>
    <xf numFmtId="0" fontId="6" fillId="0" borderId="9" xfId="0" applyFont="1" applyBorder="1" applyAlignment="1" applyProtection="1"/>
    <xf numFmtId="0" fontId="40" fillId="0" borderId="3" xfId="0" applyFont="1" applyBorder="1" applyProtection="1"/>
    <xf numFmtId="0" fontId="38" fillId="0" borderId="3" xfId="0" applyFont="1" applyBorder="1" applyProtection="1"/>
    <xf numFmtId="0" fontId="6" fillId="0" borderId="15" xfId="0" applyFont="1" applyBorder="1" applyAlignment="1" applyProtection="1"/>
    <xf numFmtId="0" fontId="6" fillId="0" borderId="0" xfId="0" applyFont="1" applyAlignment="1" applyProtection="1"/>
    <xf numFmtId="164" fontId="6" fillId="0" borderId="0" xfId="1" applyNumberFormat="1" applyFont="1" applyBorder="1" applyProtection="1"/>
    <xf numFmtId="0" fontId="38" fillId="0" borderId="0" xfId="0" applyFont="1" applyAlignment="1" applyProtection="1">
      <alignment horizontal="left" indent="1"/>
    </xf>
    <xf numFmtId="0" fontId="38" fillId="0" borderId="0" xfId="0" applyFont="1" applyAlignment="1" applyProtection="1"/>
    <xf numFmtId="164" fontId="6" fillId="0" borderId="0" xfId="1" applyNumberFormat="1" applyFont="1" applyFill="1" applyBorder="1" applyAlignment="1" applyProtection="1"/>
    <xf numFmtId="0" fontId="39" fillId="0" borderId="0" xfId="0" applyFont="1" applyBorder="1" applyProtection="1"/>
    <xf numFmtId="0" fontId="15" fillId="0" borderId="0" xfId="3" applyFont="1" applyAlignment="1" applyProtection="1">
      <alignment horizontal="center"/>
    </xf>
    <xf numFmtId="0" fontId="17" fillId="0" borderId="0" xfId="3" applyFont="1" applyAlignment="1" applyProtection="1">
      <alignment horizontal="left"/>
    </xf>
    <xf numFmtId="0" fontId="3" fillId="0" borderId="0" xfId="3" applyFont="1" applyProtection="1"/>
    <xf numFmtId="0" fontId="2" fillId="21" borderId="0" xfId="0" applyFont="1" applyFill="1" applyProtection="1"/>
    <xf numFmtId="0" fontId="6" fillId="21" borderId="0" xfId="0" applyFont="1" applyFill="1" applyProtection="1"/>
    <xf numFmtId="0" fontId="6" fillId="0" borderId="14" xfId="0" applyFont="1" applyBorder="1" applyProtection="1"/>
    <xf numFmtId="0" fontId="7" fillId="21" borderId="0" xfId="0" applyFont="1" applyFill="1" applyProtection="1"/>
    <xf numFmtId="0" fontId="2" fillId="19" borderId="0" xfId="0" applyFont="1" applyFill="1" applyProtection="1"/>
    <xf numFmtId="0" fontId="6" fillId="19" borderId="0" xfId="0" applyFont="1" applyFill="1" applyProtection="1"/>
    <xf numFmtId="0" fontId="7" fillId="19" borderId="0" xfId="0" applyFont="1" applyFill="1" applyProtection="1"/>
    <xf numFmtId="0" fontId="38" fillId="0" borderId="0" xfId="0" applyFont="1" applyBorder="1" applyProtection="1"/>
    <xf numFmtId="0" fontId="2" fillId="20" borderId="0" xfId="0" applyFont="1" applyFill="1" applyProtection="1"/>
    <xf numFmtId="0" fontId="6" fillId="20" borderId="0" xfId="0" applyFont="1" applyFill="1" applyProtection="1"/>
    <xf numFmtId="0" fontId="41" fillId="20" borderId="0" xfId="0" applyFont="1" applyFill="1" applyAlignment="1" applyProtection="1">
      <alignment horizontal="center"/>
    </xf>
    <xf numFmtId="0" fontId="6" fillId="20" borderId="0" xfId="0" applyFont="1" applyFill="1" applyBorder="1" applyAlignment="1" applyProtection="1">
      <alignment horizontal="center"/>
    </xf>
    <xf numFmtId="0" fontId="6" fillId="4" borderId="11" xfId="0" applyFont="1" applyFill="1" applyBorder="1" applyAlignment="1" applyProtection="1">
      <alignment horizontal="center"/>
    </xf>
    <xf numFmtId="164" fontId="6" fillId="4" borderId="10" xfId="1" applyNumberFormat="1" applyFont="1" applyFill="1" applyBorder="1" applyProtection="1"/>
    <xf numFmtId="0" fontId="7" fillId="20" borderId="0" xfId="0" applyFont="1" applyFill="1" applyProtection="1"/>
    <xf numFmtId="165" fontId="7" fillId="18" borderId="0" xfId="0" applyNumberFormat="1" applyFont="1" applyFill="1" applyBorder="1" applyProtection="1"/>
    <xf numFmtId="0" fontId="6" fillId="20" borderId="0" xfId="0" applyFont="1" applyFill="1" applyBorder="1" applyProtection="1"/>
    <xf numFmtId="0" fontId="6" fillId="4" borderId="3" xfId="0" applyFont="1" applyFill="1" applyBorder="1" applyAlignment="1" applyProtection="1">
      <alignment horizontal="center"/>
    </xf>
    <xf numFmtId="9" fontId="6" fillId="0" borderId="10" xfId="2" applyFont="1" applyBorder="1" applyAlignment="1" applyProtection="1">
      <alignment horizontal="right"/>
    </xf>
    <xf numFmtId="9" fontId="6" fillId="4" borderId="0" xfId="2" applyFont="1" applyFill="1" applyBorder="1" applyAlignment="1" applyProtection="1">
      <alignment horizontal="right"/>
    </xf>
    <xf numFmtId="9" fontId="6" fillId="4" borderId="10" xfId="2" applyFont="1" applyFill="1" applyBorder="1" applyAlignment="1" applyProtection="1">
      <alignment horizontal="right"/>
    </xf>
    <xf numFmtId="9" fontId="7" fillId="4" borderId="0" xfId="2" applyFont="1" applyFill="1" applyBorder="1" applyAlignment="1" applyProtection="1">
      <alignment horizontal="right"/>
    </xf>
    <xf numFmtId="9" fontId="7" fillId="18" borderId="0" xfId="2" applyFont="1" applyFill="1" applyBorder="1" applyAlignment="1" applyProtection="1">
      <alignment horizontal="right"/>
    </xf>
    <xf numFmtId="0" fontId="43" fillId="0" borderId="0" xfId="6" applyFont="1" applyAlignment="1" applyProtection="1"/>
    <xf numFmtId="0" fontId="36" fillId="0" borderId="0" xfId="6" applyFont="1" applyAlignment="1" applyProtection="1"/>
    <xf numFmtId="0" fontId="36" fillId="10" borderId="0" xfId="6" applyFont="1" applyFill="1" applyAlignment="1" applyProtection="1"/>
    <xf numFmtId="0" fontId="36" fillId="12" borderId="0" xfId="6" applyFont="1" applyFill="1" applyAlignment="1" applyProtection="1"/>
    <xf numFmtId="0" fontId="36" fillId="13" borderId="0" xfId="6" applyFont="1" applyFill="1" applyAlignment="1" applyProtection="1"/>
    <xf numFmtId="0" fontId="36" fillId="9" borderId="0" xfId="6" applyFont="1" applyFill="1" applyAlignment="1" applyProtection="1"/>
    <xf numFmtId="0" fontId="36" fillId="15" borderId="0" xfId="6" applyFont="1" applyFill="1" applyAlignment="1" applyProtection="1"/>
    <xf numFmtId="0" fontId="36" fillId="3" borderId="0" xfId="6" applyFont="1" applyFill="1" applyAlignment="1" applyProtection="1"/>
    <xf numFmtId="41" fontId="6" fillId="0" borderId="0" xfId="0" applyNumberFormat="1" applyFont="1"/>
    <xf numFmtId="168" fontId="3" fillId="0" borderId="0" xfId="3" applyNumberFormat="1" applyFont="1" applyAlignment="1" applyProtection="1">
      <alignment horizontal="left" indent="1"/>
    </xf>
    <xf numFmtId="0" fontId="3" fillId="15" borderId="0" xfId="0" applyNumberFormat="1" applyFont="1" applyFill="1" applyBorder="1" applyAlignment="1" applyProtection="1">
      <alignment horizontal="left"/>
      <protection locked="0"/>
    </xf>
    <xf numFmtId="0" fontId="3" fillId="10" borderId="0" xfId="0" applyNumberFormat="1" applyFont="1" applyFill="1" applyBorder="1" applyAlignment="1" applyProtection="1">
      <alignment horizontal="left"/>
      <protection locked="0"/>
    </xf>
    <xf numFmtId="0" fontId="3" fillId="12" borderId="0" xfId="0" applyNumberFormat="1" applyFont="1" applyFill="1" applyBorder="1" applyAlignment="1" applyProtection="1">
      <alignment horizontal="left"/>
      <protection locked="0"/>
    </xf>
    <xf numFmtId="0" fontId="3" fillId="13" borderId="0" xfId="0" applyNumberFormat="1" applyFont="1" applyFill="1" applyBorder="1" applyAlignment="1" applyProtection="1">
      <alignment horizontal="left"/>
      <protection locked="0"/>
    </xf>
    <xf numFmtId="0" fontId="3" fillId="9" borderId="0" xfId="0" applyNumberFormat="1" applyFont="1" applyFill="1" applyBorder="1" applyAlignment="1" applyProtection="1">
      <alignment horizontal="left"/>
      <protection locked="0"/>
    </xf>
    <xf numFmtId="0" fontId="3" fillId="3" borderId="0" xfId="0" applyNumberFormat="1" applyFont="1" applyFill="1" applyBorder="1" applyAlignment="1" applyProtection="1">
      <alignment horizontal="left"/>
      <protection locked="0"/>
    </xf>
    <xf numFmtId="0" fontId="7" fillId="4" borderId="0" xfId="0" applyFont="1" applyFill="1" applyBorder="1" applyAlignment="1">
      <alignment horizontal="left"/>
    </xf>
    <xf numFmtId="0" fontId="6" fillId="0" borderId="0" xfId="0" applyFont="1" applyAlignment="1">
      <alignment horizontal="left" indent="1"/>
    </xf>
    <xf numFmtId="0" fontId="25" fillId="0" borderId="0" xfId="0" applyFont="1" applyBorder="1" applyAlignment="1">
      <alignment horizontal="center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  <xf numFmtId="172" fontId="4" fillId="0" borderId="0" xfId="0" applyNumberFormat="1" applyFont="1" applyFill="1" applyBorder="1" applyAlignment="1" applyProtection="1">
      <alignment horizontal="center"/>
      <protection locked="0"/>
    </xf>
    <xf numFmtId="170" fontId="4" fillId="5" borderId="52" xfId="0" applyNumberFormat="1" applyFont="1" applyFill="1" applyBorder="1" applyAlignment="1" applyProtection="1">
      <alignment horizontal="center"/>
      <protection locked="0"/>
    </xf>
    <xf numFmtId="0" fontId="22" fillId="20" borderId="0" xfId="0" applyFont="1" applyFill="1" applyProtection="1"/>
    <xf numFmtId="0" fontId="22" fillId="0" borderId="0" xfId="0" applyFont="1" applyBorder="1" applyAlignment="1" applyProtection="1">
      <alignment horizontal="left" indent="1"/>
    </xf>
    <xf numFmtId="0" fontId="22" fillId="0" borderId="9" xfId="0" applyFont="1" applyBorder="1" applyAlignment="1" applyProtection="1"/>
    <xf numFmtId="0" fontId="38" fillId="0" borderId="2" xfId="0" applyFont="1" applyBorder="1"/>
    <xf numFmtId="0" fontId="4" fillId="0" borderId="0" xfId="3" applyFont="1" applyAlignment="1" applyProtection="1">
      <alignment horizontal="left"/>
    </xf>
    <xf numFmtId="173" fontId="4" fillId="0" borderId="14" xfId="3" applyNumberFormat="1" applyFont="1" applyBorder="1" applyAlignment="1" applyProtection="1">
      <alignment horizontal="center"/>
    </xf>
    <xf numFmtId="0" fontId="38" fillId="0" borderId="0" xfId="0" applyFont="1" applyAlignment="1">
      <alignment horizontal="left" indent="1"/>
    </xf>
    <xf numFmtId="166" fontId="4" fillId="0" borderId="0" xfId="3" applyNumberFormat="1" applyFont="1" applyAlignment="1"/>
    <xf numFmtId="0" fontId="4" fillId="0" borderId="0" xfId="3" applyFont="1" applyAlignment="1" applyProtection="1">
      <alignment horizontal="right"/>
      <protection locked="0"/>
    </xf>
    <xf numFmtId="166" fontId="4" fillId="0" borderId="0" xfId="3" applyNumberFormat="1" applyFont="1" applyAlignment="1" applyProtection="1">
      <alignment horizontal="center"/>
      <protection locked="0"/>
    </xf>
    <xf numFmtId="0" fontId="4" fillId="0" borderId="0" xfId="3" applyFont="1" applyFill="1" applyBorder="1" applyAlignment="1" applyProtection="1">
      <alignment horizontal="center"/>
      <protection locked="0"/>
    </xf>
    <xf numFmtId="0" fontId="4" fillId="0" borderId="7" xfId="3" applyFont="1" applyBorder="1" applyAlignment="1" applyProtection="1">
      <protection locked="0"/>
    </xf>
    <xf numFmtId="0" fontId="4" fillId="0" borderId="0" xfId="3" applyFont="1" applyAlignment="1" applyProtection="1">
      <alignment horizontal="center"/>
      <protection locked="0"/>
    </xf>
    <xf numFmtId="0" fontId="4" fillId="0" borderId="0" xfId="3" applyNumberFormat="1" applyFont="1" applyProtection="1">
      <protection locked="0"/>
    </xf>
    <xf numFmtId="0" fontId="4" fillId="0" borderId="12" xfId="3" applyFont="1" applyFill="1" applyBorder="1" applyProtection="1">
      <protection locked="0"/>
    </xf>
    <xf numFmtId="0" fontId="4" fillId="0" borderId="9" xfId="3" applyFont="1" applyBorder="1" applyProtection="1">
      <protection locked="0"/>
    </xf>
    <xf numFmtId="0" fontId="4" fillId="0" borderId="14" xfId="3" applyFont="1" applyBorder="1" applyProtection="1">
      <protection locked="0"/>
    </xf>
    <xf numFmtId="0" fontId="4" fillId="0" borderId="10" xfId="3" applyFont="1" applyBorder="1" applyProtection="1">
      <protection locked="0"/>
    </xf>
    <xf numFmtId="173" fontId="4" fillId="0" borderId="9" xfId="3" applyNumberFormat="1" applyFont="1" applyBorder="1" applyAlignment="1" applyProtection="1">
      <alignment horizontal="center"/>
    </xf>
    <xf numFmtId="173" fontId="4" fillId="0" borderId="10" xfId="3" applyNumberFormat="1" applyFont="1" applyBorder="1" applyAlignment="1" applyProtection="1">
      <alignment horizontal="center"/>
    </xf>
    <xf numFmtId="167" fontId="4" fillId="0" borderId="0" xfId="3" applyNumberFormat="1" applyFont="1" applyFill="1" applyBorder="1" applyAlignment="1" applyProtection="1">
      <alignment horizontal="left"/>
      <protection locked="0"/>
    </xf>
    <xf numFmtId="3" fontId="4" fillId="0" borderId="0" xfId="3" applyNumberFormat="1" applyFont="1" applyFill="1" applyAlignment="1" applyProtection="1">
      <alignment horizontal="center"/>
    </xf>
    <xf numFmtId="0" fontId="4" fillId="0" borderId="0" xfId="3" applyFont="1"/>
    <xf numFmtId="0" fontId="61" fillId="0" borderId="0" xfId="6" applyFont="1" applyProtection="1"/>
    <xf numFmtId="0" fontId="4" fillId="0" borderId="0" xfId="3" applyFont="1" applyBorder="1" applyProtection="1"/>
    <xf numFmtId="0" fontId="4" fillId="0" borderId="0" xfId="3" applyFont="1" applyAlignment="1" applyProtection="1">
      <alignment vertical="center"/>
      <protection locked="0"/>
    </xf>
    <xf numFmtId="0" fontId="4" fillId="0" borderId="0" xfId="3" applyFont="1" applyAlignment="1" applyProtection="1">
      <alignment vertical="center"/>
    </xf>
    <xf numFmtId="0" fontId="4" fillId="0" borderId="0" xfId="3" applyFont="1" applyFill="1" applyAlignment="1" applyProtection="1">
      <alignment vertical="center"/>
      <protection locked="0"/>
    </xf>
    <xf numFmtId="9" fontId="4" fillId="0" borderId="0" xfId="3" applyNumberFormat="1" applyFont="1" applyProtection="1"/>
    <xf numFmtId="44" fontId="4" fillId="0" borderId="0" xfId="3" applyNumberFormat="1" applyFont="1" applyProtection="1">
      <protection locked="0"/>
    </xf>
    <xf numFmtId="0" fontId="38" fillId="0" borderId="0" xfId="0" applyFont="1" applyBorder="1"/>
    <xf numFmtId="0" fontId="40" fillId="0" borderId="0" xfId="0" applyFont="1" applyAlignment="1">
      <alignment horizontal="center"/>
    </xf>
    <xf numFmtId="0" fontId="40" fillId="0" borderId="0" xfId="0" applyFont="1" applyBorder="1" applyAlignment="1">
      <alignment horizontal="center"/>
    </xf>
    <xf numFmtId="43" fontId="38" fillId="0" borderId="0" xfId="1" applyFont="1"/>
    <xf numFmtId="0" fontId="40" fillId="0" borderId="0" xfId="0" applyFont="1" applyBorder="1" applyAlignment="1">
      <alignment horizontal="center" vertical="top"/>
    </xf>
    <xf numFmtId="164" fontId="38" fillId="0" borderId="0" xfId="1" applyNumberFormat="1" applyFont="1"/>
    <xf numFmtId="0" fontId="67" fillId="0" borderId="0" xfId="0" applyFont="1" applyFill="1" applyAlignment="1">
      <alignment horizontal="center"/>
    </xf>
    <xf numFmtId="0" fontId="67" fillId="0" borderId="0" xfId="0" applyFont="1" applyFill="1" applyBorder="1" applyAlignment="1">
      <alignment horizontal="center"/>
    </xf>
    <xf numFmtId="0" fontId="62" fillId="0" borderId="0" xfId="0" applyFont="1"/>
    <xf numFmtId="0" fontId="62" fillId="0" borderId="0" xfId="0" applyFont="1" applyBorder="1"/>
    <xf numFmtId="0" fontId="69" fillId="0" borderId="0" xfId="0" applyFont="1" applyBorder="1"/>
    <xf numFmtId="0" fontId="70" fillId="20" borderId="0" xfId="0" applyFont="1" applyFill="1" applyAlignment="1" applyProtection="1"/>
    <xf numFmtId="0" fontId="38" fillId="3" borderId="0" xfId="0" applyFont="1" applyFill="1" applyAlignment="1" applyProtection="1"/>
    <xf numFmtId="9" fontId="14" fillId="0" borderId="0" xfId="3" applyNumberFormat="1" applyFont="1" applyProtection="1"/>
    <xf numFmtId="9" fontId="14" fillId="0" borderId="0" xfId="2" applyFont="1" applyProtection="1"/>
    <xf numFmtId="0" fontId="14" fillId="0" borderId="0" xfId="3" applyFont="1" applyFill="1" applyProtection="1"/>
    <xf numFmtId="9" fontId="14" fillId="0" borderId="0" xfId="3" applyNumberFormat="1" applyFont="1" applyFill="1" applyProtection="1"/>
    <xf numFmtId="0" fontId="62" fillId="0" borderId="0" xfId="0" applyFont="1" applyProtection="1"/>
    <xf numFmtId="0" fontId="30" fillId="22" borderId="0" xfId="0" applyFont="1" applyFill="1" applyAlignment="1" applyProtection="1"/>
    <xf numFmtId="0" fontId="30" fillId="24" borderId="0" xfId="0" applyFont="1" applyFill="1" applyAlignment="1" applyProtection="1"/>
    <xf numFmtId="0" fontId="62" fillId="0" borderId="0" xfId="0" applyFont="1" applyAlignment="1" applyProtection="1">
      <alignment horizontal="left"/>
    </xf>
    <xf numFmtId="0" fontId="38" fillId="0" borderId="0" xfId="0" applyFont="1" applyAlignment="1" applyProtection="1">
      <alignment horizontal="left"/>
    </xf>
    <xf numFmtId="0" fontId="7" fillId="0" borderId="0" xfId="0" applyFont="1"/>
    <xf numFmtId="164" fontId="2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36" fillId="0" borderId="0" xfId="6" applyFont="1" applyAlignment="1"/>
    <xf numFmtId="0" fontId="36" fillId="0" borderId="2" xfId="6" applyFont="1" applyBorder="1" applyAlignment="1" applyProtection="1"/>
    <xf numFmtId="0" fontId="4" fillId="0" borderId="0" xfId="3" applyFont="1" applyAlignment="1" applyProtection="1">
      <alignment horizontal="left" vertical="center" indent="1"/>
      <protection locked="0"/>
    </xf>
    <xf numFmtId="0" fontId="18" fillId="0" borderId="0" xfId="3" applyFont="1" applyFill="1" applyBorder="1" applyAlignment="1" applyProtection="1">
      <alignment horizontal="left" vertical="center" wrapText="1" indent="1"/>
    </xf>
    <xf numFmtId="42" fontId="24" fillId="0" borderId="0" xfId="0" applyNumberFormat="1" applyFont="1"/>
    <xf numFmtId="0" fontId="11" fillId="0" borderId="0" xfId="3" applyNumberFormat="1" applyFont="1" applyAlignment="1" applyProtection="1">
      <alignment horizontal="left"/>
    </xf>
    <xf numFmtId="166" fontId="4" fillId="0" borderId="0" xfId="3" applyNumberFormat="1" applyFont="1" applyAlignment="1" applyProtection="1"/>
    <xf numFmtId="0" fontId="4" fillId="0" borderId="0" xfId="3" applyFont="1" applyAlignment="1" applyProtection="1">
      <alignment horizontal="right"/>
    </xf>
    <xf numFmtId="166" fontId="4" fillId="0" borderId="0" xfId="3" applyNumberFormat="1" applyFont="1" applyAlignment="1" applyProtection="1">
      <alignment horizontal="center"/>
    </xf>
    <xf numFmtId="0" fontId="14" fillId="0" borderId="0" xfId="3" applyFont="1" applyBorder="1" applyProtection="1"/>
    <xf numFmtId="0" fontId="52" fillId="0" borderId="0" xfId="3" applyFont="1" applyBorder="1" applyProtection="1"/>
    <xf numFmtId="0" fontId="52" fillId="0" borderId="0" xfId="3" applyFont="1" applyProtection="1"/>
    <xf numFmtId="0" fontId="47" fillId="0" borderId="0" xfId="3" applyFont="1" applyBorder="1" applyProtection="1"/>
    <xf numFmtId="0" fontId="47" fillId="0" borderId="0" xfId="3" applyFont="1" applyProtection="1"/>
    <xf numFmtId="0" fontId="48" fillId="0" borderId="0" xfId="3" applyFont="1" applyProtection="1"/>
    <xf numFmtId="0" fontId="4" fillId="3" borderId="55" xfId="3" applyFont="1" applyFill="1" applyBorder="1" applyProtection="1"/>
    <xf numFmtId="0" fontId="4" fillId="3" borderId="56" xfId="3" applyFont="1" applyFill="1" applyBorder="1" applyProtection="1"/>
    <xf numFmtId="0" fontId="4" fillId="3" borderId="57" xfId="3" applyFont="1" applyFill="1" applyBorder="1" applyProtection="1"/>
    <xf numFmtId="0" fontId="20" fillId="26" borderId="55" xfId="3" applyFont="1" applyFill="1" applyBorder="1" applyProtection="1"/>
    <xf numFmtId="0" fontId="20" fillId="26" borderId="56" xfId="3" applyFont="1" applyFill="1" applyBorder="1" applyProtection="1"/>
    <xf numFmtId="0" fontId="20" fillId="26" borderId="57" xfId="3" applyFont="1" applyFill="1" applyBorder="1" applyProtection="1"/>
    <xf numFmtId="0" fontId="20" fillId="27" borderId="55" xfId="3" applyFont="1" applyFill="1" applyBorder="1" applyProtection="1"/>
    <xf numFmtId="0" fontId="20" fillId="27" borderId="56" xfId="3" applyFont="1" applyFill="1" applyBorder="1" applyProtection="1"/>
    <xf numFmtId="0" fontId="20" fillId="27" borderId="57" xfId="3" applyFont="1" applyFill="1" applyBorder="1" applyProtection="1"/>
    <xf numFmtId="0" fontId="47" fillId="3" borderId="58" xfId="3" applyFont="1" applyFill="1" applyBorder="1" applyProtection="1"/>
    <xf numFmtId="0" fontId="48" fillId="3" borderId="0" xfId="3" applyFont="1" applyFill="1" applyBorder="1" applyAlignment="1" applyProtection="1">
      <alignment horizontal="center"/>
    </xf>
    <xf numFmtId="0" fontId="47" fillId="3" borderId="54" xfId="3" applyFont="1" applyFill="1" applyBorder="1" applyProtection="1"/>
    <xf numFmtId="0" fontId="49" fillId="26" borderId="58" xfId="3" applyFont="1" applyFill="1" applyBorder="1" applyProtection="1"/>
    <xf numFmtId="0" fontId="50" fillId="26" borderId="0" xfId="3" applyFont="1" applyFill="1" applyBorder="1" applyAlignment="1" applyProtection="1">
      <alignment horizontal="center"/>
    </xf>
    <xf numFmtId="0" fontId="49" fillId="26" borderId="54" xfId="3" applyFont="1" applyFill="1" applyBorder="1" applyProtection="1"/>
    <xf numFmtId="0" fontId="49" fillId="27" borderId="58" xfId="3" applyFont="1" applyFill="1" applyBorder="1" applyProtection="1"/>
    <xf numFmtId="0" fontId="50" fillId="27" borderId="0" xfId="3" applyFont="1" applyFill="1" applyBorder="1" applyAlignment="1" applyProtection="1">
      <alignment horizontal="center"/>
    </xf>
    <xf numFmtId="0" fontId="49" fillId="27" borderId="54" xfId="3" applyFont="1" applyFill="1" applyBorder="1" applyProtection="1"/>
    <xf numFmtId="0" fontId="50" fillId="28" borderId="0" xfId="3" applyFont="1" applyFill="1" applyBorder="1" applyAlignment="1" applyProtection="1">
      <alignment horizontal="center"/>
    </xf>
    <xf numFmtId="0" fontId="4" fillId="3" borderId="58" xfId="3" applyFont="1" applyFill="1" applyBorder="1" applyProtection="1"/>
    <xf numFmtId="0" fontId="4" fillId="3" borderId="0" xfId="3" applyFont="1" applyFill="1" applyBorder="1" applyProtection="1"/>
    <xf numFmtId="0" fontId="4" fillId="3" borderId="54" xfId="3" applyFont="1" applyFill="1" applyBorder="1" applyProtection="1"/>
    <xf numFmtId="0" fontId="20" fillId="26" borderId="58" xfId="3" applyFont="1" applyFill="1" applyBorder="1" applyProtection="1"/>
    <xf numFmtId="0" fontId="20" fillId="26" borderId="0" xfId="3" applyFont="1" applyFill="1" applyBorder="1" applyProtection="1"/>
    <xf numFmtId="0" fontId="20" fillId="26" borderId="54" xfId="3" applyFont="1" applyFill="1" applyBorder="1" applyProtection="1"/>
    <xf numFmtId="0" fontId="20" fillId="27" borderId="58" xfId="3" applyFont="1" applyFill="1" applyBorder="1" applyProtection="1"/>
    <xf numFmtId="0" fontId="20" fillId="27" borderId="0" xfId="3" applyFont="1" applyFill="1" applyBorder="1" applyProtection="1"/>
    <xf numFmtId="0" fontId="20" fillId="27" borderId="54" xfId="3" applyFont="1" applyFill="1" applyBorder="1" applyProtection="1"/>
    <xf numFmtId="0" fontId="20" fillId="28" borderId="0" xfId="3" applyFont="1" applyFill="1" applyBorder="1" applyProtection="1"/>
    <xf numFmtId="0" fontId="4" fillId="0" borderId="58" xfId="3" applyFont="1" applyBorder="1" applyProtection="1"/>
    <xf numFmtId="0" fontId="4" fillId="0" borderId="54" xfId="3" applyFont="1" applyBorder="1" applyProtection="1"/>
    <xf numFmtId="0" fontId="4" fillId="0" borderId="59" xfId="3" applyFont="1" applyBorder="1" applyProtection="1"/>
    <xf numFmtId="0" fontId="4" fillId="0" borderId="60" xfId="3" applyFont="1" applyBorder="1" applyProtection="1"/>
    <xf numFmtId="0" fontId="4" fillId="0" borderId="61" xfId="3" applyFont="1" applyBorder="1" applyProtection="1"/>
    <xf numFmtId="0" fontId="23" fillId="0" borderId="0" xfId="3" applyFont="1" applyBorder="1" applyAlignment="1" applyProtection="1">
      <alignment horizontal="center" vertical="center" wrapText="1"/>
    </xf>
    <xf numFmtId="0" fontId="74" fillId="0" borderId="103" xfId="3" applyFont="1" applyBorder="1" applyProtection="1"/>
    <xf numFmtId="0" fontId="47" fillId="0" borderId="104" xfId="3" applyFont="1" applyBorder="1" applyProtection="1"/>
    <xf numFmtId="0" fontId="47" fillId="0" borderId="105" xfId="3" applyFont="1" applyBorder="1" applyProtection="1"/>
    <xf numFmtId="0" fontId="4" fillId="0" borderId="106" xfId="3" applyFont="1" applyBorder="1" applyProtection="1"/>
    <xf numFmtId="0" fontId="4" fillId="0" borderId="107" xfId="3" applyFont="1" applyBorder="1" applyProtection="1"/>
    <xf numFmtId="0" fontId="48" fillId="0" borderId="0" xfId="3" applyFont="1" applyBorder="1" applyProtection="1"/>
    <xf numFmtId="0" fontId="13" fillId="0" borderId="0" xfId="3" applyFont="1" applyBorder="1" applyProtection="1"/>
    <xf numFmtId="0" fontId="4" fillId="0" borderId="0" xfId="3" applyFont="1" applyBorder="1" applyAlignment="1" applyProtection="1">
      <alignment vertical="top" wrapText="1"/>
    </xf>
    <xf numFmtId="1" fontId="23" fillId="5" borderId="62" xfId="0" applyNumberFormat="1" applyFont="1" applyFill="1" applyBorder="1" applyAlignment="1" applyProtection="1"/>
    <xf numFmtId="1" fontId="4" fillId="5" borderId="15" xfId="0" applyNumberFormat="1" applyFont="1" applyFill="1" applyBorder="1" applyAlignment="1" applyProtection="1"/>
    <xf numFmtId="9" fontId="4" fillId="5" borderId="15" xfId="2" applyFont="1" applyFill="1" applyBorder="1" applyAlignment="1" applyProtection="1">
      <alignment horizontal="left"/>
    </xf>
    <xf numFmtId="9" fontId="4" fillId="5" borderId="63" xfId="2" applyFont="1" applyFill="1" applyBorder="1" applyAlignment="1" applyProtection="1">
      <alignment horizontal="left"/>
    </xf>
    <xf numFmtId="1" fontId="23" fillId="25" borderId="101" xfId="0" applyNumberFormat="1" applyFont="1" applyFill="1" applyBorder="1" applyAlignment="1" applyProtection="1"/>
    <xf numFmtId="1" fontId="4" fillId="25" borderId="0" xfId="0" applyNumberFormat="1" applyFont="1" applyFill="1" applyBorder="1" applyAlignment="1" applyProtection="1"/>
    <xf numFmtId="9" fontId="4" fillId="25" borderId="0" xfId="2" applyFont="1" applyFill="1" applyBorder="1" applyAlignment="1" applyProtection="1">
      <alignment horizontal="left"/>
    </xf>
    <xf numFmtId="9" fontId="4" fillId="25" borderId="64" xfId="2" applyFont="1" applyFill="1" applyBorder="1" applyAlignment="1" applyProtection="1">
      <alignment horizontal="left"/>
    </xf>
    <xf numFmtId="1" fontId="23" fillId="23" borderId="65" xfId="0" applyNumberFormat="1" applyFont="1" applyFill="1" applyBorder="1" applyAlignment="1" applyProtection="1"/>
    <xf numFmtId="1" fontId="4" fillId="23" borderId="3" xfId="0" applyNumberFormat="1" applyFont="1" applyFill="1" applyBorder="1" applyAlignment="1" applyProtection="1"/>
    <xf numFmtId="9" fontId="4" fillId="23" borderId="3" xfId="2" applyFont="1" applyFill="1" applyBorder="1" applyAlignment="1" applyProtection="1">
      <alignment horizontal="left"/>
    </xf>
    <xf numFmtId="9" fontId="4" fillId="23" borderId="66" xfId="2" applyFont="1" applyFill="1" applyBorder="1" applyAlignment="1" applyProtection="1">
      <alignment horizontal="left"/>
    </xf>
    <xf numFmtId="0" fontId="47" fillId="0" borderId="106" xfId="3" applyFont="1" applyBorder="1" applyProtection="1"/>
    <xf numFmtId="0" fontId="47" fillId="0" borderId="107" xfId="3" applyFont="1" applyBorder="1" applyProtection="1"/>
    <xf numFmtId="0" fontId="63" fillId="0" borderId="0" xfId="3" applyFont="1" applyBorder="1" applyProtection="1"/>
    <xf numFmtId="0" fontId="39" fillId="0" borderId="0" xfId="3" applyFont="1" applyBorder="1" applyAlignment="1" applyProtection="1">
      <alignment vertical="top" wrapText="1"/>
    </xf>
    <xf numFmtId="0" fontId="47" fillId="0" borderId="108" xfId="3" applyFont="1" applyBorder="1" applyProtection="1"/>
    <xf numFmtId="0" fontId="47" fillId="0" borderId="109" xfId="3" applyFont="1" applyBorder="1" applyProtection="1"/>
    <xf numFmtId="0" fontId="39" fillId="0" borderId="109" xfId="3" applyFont="1" applyBorder="1" applyAlignment="1" applyProtection="1">
      <alignment horizontal="left" vertical="top" wrapText="1"/>
    </xf>
    <xf numFmtId="0" fontId="4" fillId="0" borderId="109" xfId="3" applyFont="1" applyBorder="1" applyProtection="1"/>
    <xf numFmtId="0" fontId="47" fillId="0" borderId="110" xfId="3" applyFont="1" applyBorder="1" applyProtection="1"/>
    <xf numFmtId="0" fontId="39" fillId="0" borderId="0" xfId="3" applyFont="1" applyAlignment="1" applyProtection="1">
      <alignment horizontal="left" vertical="top" wrapText="1"/>
    </xf>
    <xf numFmtId="0" fontId="52" fillId="0" borderId="0" xfId="3" applyFont="1" applyAlignment="1" applyProtection="1">
      <alignment vertical="top"/>
    </xf>
    <xf numFmtId="0" fontId="4" fillId="0" borderId="0" xfId="3" applyFont="1" applyAlignment="1" applyProtection="1">
      <alignment vertical="top"/>
    </xf>
    <xf numFmtId="0" fontId="20" fillId="28" borderId="62" xfId="3" applyFont="1" applyFill="1" applyBorder="1" applyProtection="1"/>
    <xf numFmtId="0" fontId="20" fillId="28" borderId="15" xfId="3" applyFont="1" applyFill="1" applyBorder="1" applyProtection="1"/>
    <xf numFmtId="0" fontId="20" fillId="28" borderId="63" xfId="3" applyFont="1" applyFill="1" applyBorder="1" applyProtection="1"/>
    <xf numFmtId="0" fontId="55" fillId="31" borderId="67" xfId="3" applyFont="1" applyFill="1" applyBorder="1" applyProtection="1"/>
    <xf numFmtId="0" fontId="55" fillId="31" borderId="68" xfId="3" applyFont="1" applyFill="1" applyBorder="1" applyProtection="1"/>
    <xf numFmtId="0" fontId="55" fillId="31" borderId="69" xfId="3" applyFont="1" applyFill="1" applyBorder="1" applyProtection="1"/>
    <xf numFmtId="0" fontId="49" fillId="28" borderId="64" xfId="3" applyFont="1" applyFill="1" applyBorder="1" applyProtection="1"/>
    <xf numFmtId="0" fontId="49" fillId="28" borderId="24" xfId="3" applyFont="1" applyFill="1" applyBorder="1" applyProtection="1"/>
    <xf numFmtId="0" fontId="56" fillId="31" borderId="70" xfId="3" applyFont="1" applyFill="1" applyBorder="1" applyProtection="1"/>
    <xf numFmtId="0" fontId="57" fillId="31" borderId="0" xfId="3" applyFont="1" applyFill="1" applyBorder="1" applyAlignment="1" applyProtection="1">
      <alignment horizontal="center"/>
    </xf>
    <xf numFmtId="0" fontId="56" fillId="31" borderId="71" xfId="3" applyFont="1" applyFill="1" applyBorder="1" applyProtection="1"/>
    <xf numFmtId="0" fontId="20" fillId="28" borderId="64" xfId="3" applyFont="1" applyFill="1" applyBorder="1" applyProtection="1"/>
    <xf numFmtId="0" fontId="20" fillId="28" borderId="24" xfId="3" applyFont="1" applyFill="1" applyBorder="1" applyProtection="1"/>
    <xf numFmtId="0" fontId="55" fillId="31" borderId="70" xfId="3" applyFont="1" applyFill="1" applyBorder="1" applyProtection="1"/>
    <xf numFmtId="0" fontId="55" fillId="31" borderId="0" xfId="3" applyFont="1" applyFill="1" applyBorder="1" applyAlignment="1" applyProtection="1">
      <alignment horizontal="center"/>
    </xf>
    <xf numFmtId="0" fontId="55" fillId="31" borderId="71" xfId="3" applyFont="1" applyFill="1" applyBorder="1" applyProtection="1"/>
    <xf numFmtId="0" fontId="4" fillId="0" borderId="64" xfId="3" applyFont="1" applyBorder="1" applyProtection="1"/>
    <xf numFmtId="0" fontId="4" fillId="0" borderId="24" xfId="3" applyFont="1" applyBorder="1" applyProtection="1"/>
    <xf numFmtId="0" fontId="24" fillId="0" borderId="70" xfId="3" applyFont="1" applyBorder="1" applyProtection="1"/>
    <xf numFmtId="0" fontId="24" fillId="0" borderId="0" xfId="3" applyFont="1" applyBorder="1" applyProtection="1"/>
    <xf numFmtId="0" fontId="24" fillId="0" borderId="71" xfId="3" applyFont="1" applyBorder="1" applyProtection="1"/>
    <xf numFmtId="0" fontId="4" fillId="0" borderId="65" xfId="3" applyFont="1" applyBorder="1" applyProtection="1"/>
    <xf numFmtId="0" fontId="4" fillId="0" borderId="3" xfId="3" applyFont="1" applyBorder="1" applyProtection="1"/>
    <xf numFmtId="0" fontId="4" fillId="0" borderId="66" xfId="3" applyFont="1" applyBorder="1" applyProtection="1"/>
    <xf numFmtId="0" fontId="24" fillId="0" borderId="72" xfId="3" applyFont="1" applyBorder="1" applyProtection="1"/>
    <xf numFmtId="0" fontId="24" fillId="0" borderId="73" xfId="3" applyFont="1" applyBorder="1" applyProtection="1"/>
    <xf numFmtId="0" fontId="24" fillId="0" borderId="74" xfId="3" applyFont="1" applyBorder="1" applyProtection="1"/>
    <xf numFmtId="0" fontId="64" fillId="26" borderId="67" xfId="3" applyFont="1" applyFill="1" applyBorder="1" applyProtection="1"/>
    <xf numFmtId="0" fontId="64" fillId="26" borderId="68" xfId="3" applyFont="1" applyFill="1" applyBorder="1" applyProtection="1"/>
    <xf numFmtId="0" fontId="64" fillId="26" borderId="69" xfId="3" applyFont="1" applyFill="1" applyBorder="1" applyProtection="1"/>
    <xf numFmtId="0" fontId="55" fillId="30" borderId="67" xfId="3" applyFont="1" applyFill="1" applyBorder="1" applyProtection="1"/>
    <xf numFmtId="0" fontId="55" fillId="30" borderId="68" xfId="3" applyFont="1" applyFill="1" applyBorder="1" applyProtection="1"/>
    <xf numFmtId="0" fontId="55" fillId="30" borderId="69" xfId="3" applyFont="1" applyFill="1" applyBorder="1" applyProtection="1"/>
    <xf numFmtId="0" fontId="64" fillId="29" borderId="67" xfId="3" applyFont="1" applyFill="1" applyBorder="1" applyProtection="1"/>
    <xf numFmtId="0" fontId="64" fillId="29" borderId="68" xfId="3" applyFont="1" applyFill="1" applyBorder="1" applyProtection="1"/>
    <xf numFmtId="0" fontId="64" fillId="29" borderId="69" xfId="3" applyFont="1" applyFill="1" applyBorder="1" applyProtection="1"/>
    <xf numFmtId="0" fontId="65" fillId="26" borderId="70" xfId="3" applyFont="1" applyFill="1" applyBorder="1" applyProtection="1"/>
    <xf numFmtId="0" fontId="66" fillId="26" borderId="0" xfId="3" applyFont="1" applyFill="1" applyBorder="1" applyAlignment="1" applyProtection="1">
      <alignment horizontal="center"/>
    </xf>
    <xf numFmtId="0" fontId="65" fillId="26" borderId="71" xfId="3" applyFont="1" applyFill="1" applyBorder="1" applyProtection="1"/>
    <xf numFmtId="0" fontId="56" fillId="30" borderId="70" xfId="3" applyFont="1" applyFill="1" applyBorder="1" applyProtection="1"/>
    <xf numFmtId="0" fontId="57" fillId="30" borderId="0" xfId="3" applyFont="1" applyFill="1" applyBorder="1" applyAlignment="1" applyProtection="1">
      <alignment horizontal="center"/>
    </xf>
    <xf numFmtId="0" fontId="56" fillId="30" borderId="71" xfId="3" applyFont="1" applyFill="1" applyBorder="1" applyProtection="1"/>
    <xf numFmtId="0" fontId="65" fillId="29" borderId="70" xfId="3" applyFont="1" applyFill="1" applyBorder="1" applyProtection="1"/>
    <xf numFmtId="0" fontId="66" fillId="29" borderId="0" xfId="3" applyFont="1" applyFill="1" applyBorder="1" applyAlignment="1" applyProtection="1">
      <alignment horizontal="center"/>
    </xf>
    <xf numFmtId="0" fontId="65" fillId="29" borderId="71" xfId="3" applyFont="1" applyFill="1" applyBorder="1" applyProtection="1"/>
    <xf numFmtId="0" fontId="64" fillId="26" borderId="70" xfId="3" applyFont="1" applyFill="1" applyBorder="1" applyProtection="1"/>
    <xf numFmtId="0" fontId="64" fillId="26" borderId="0" xfId="3" applyFont="1" applyFill="1" applyBorder="1" applyAlignment="1" applyProtection="1">
      <alignment horizontal="center"/>
    </xf>
    <xf numFmtId="0" fontId="64" fillId="26" borderId="71" xfId="3" applyFont="1" applyFill="1" applyBorder="1" applyProtection="1"/>
    <xf numFmtId="0" fontId="55" fillId="30" borderId="70" xfId="3" applyFont="1" applyFill="1" applyBorder="1" applyProtection="1"/>
    <xf numFmtId="0" fontId="55" fillId="30" borderId="0" xfId="3" applyFont="1" applyFill="1" applyBorder="1" applyAlignment="1" applyProtection="1">
      <alignment horizontal="center"/>
    </xf>
    <xf numFmtId="0" fontId="55" fillId="30" borderId="71" xfId="3" applyFont="1" applyFill="1" applyBorder="1" applyProtection="1"/>
    <xf numFmtId="0" fontId="64" fillId="29" borderId="70" xfId="3" applyFont="1" applyFill="1" applyBorder="1" applyProtection="1"/>
    <xf numFmtId="0" fontId="64" fillId="29" borderId="0" xfId="3" applyFont="1" applyFill="1" applyBorder="1" applyAlignment="1" applyProtection="1">
      <alignment horizontal="center"/>
    </xf>
    <xf numFmtId="0" fontId="64" fillId="29" borderId="71" xfId="3" applyFont="1" applyFill="1" applyBorder="1" applyProtection="1"/>
    <xf numFmtId="0" fontId="4" fillId="0" borderId="70" xfId="3" applyFont="1" applyBorder="1" applyProtection="1"/>
    <xf numFmtId="0" fontId="4" fillId="0" borderId="71" xfId="3" applyFont="1" applyBorder="1" applyProtection="1"/>
    <xf numFmtId="0" fontId="54" fillId="0" borderId="70" xfId="3" applyFont="1" applyBorder="1" applyProtection="1"/>
    <xf numFmtId="0" fontId="54" fillId="0" borderId="0" xfId="3" applyFont="1" applyBorder="1" applyProtection="1"/>
    <xf numFmtId="0" fontId="54" fillId="0" borderId="71" xfId="3" applyFont="1" applyBorder="1" applyProtection="1"/>
    <xf numFmtId="0" fontId="4" fillId="0" borderId="72" xfId="3" applyFont="1" applyBorder="1" applyProtection="1"/>
    <xf numFmtId="0" fontId="4" fillId="0" borderId="73" xfId="3" applyFont="1" applyBorder="1" applyProtection="1"/>
    <xf numFmtId="0" fontId="4" fillId="0" borderId="74" xfId="3" applyFont="1" applyBorder="1" applyProtection="1"/>
    <xf numFmtId="43" fontId="20" fillId="0" borderId="0" xfId="1" applyFont="1"/>
    <xf numFmtId="164" fontId="3" fillId="0" borderId="13" xfId="1" applyNumberFormat="1" applyFont="1" applyFill="1" applyBorder="1" applyAlignment="1">
      <alignment horizontal="right"/>
    </xf>
    <xf numFmtId="0" fontId="18" fillId="0" borderId="9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8" fillId="0" borderId="9" xfId="0" applyFont="1" applyBorder="1" applyAlignment="1" applyProtection="1">
      <alignment horizontal="center"/>
    </xf>
    <xf numFmtId="171" fontId="4" fillId="5" borderId="0" xfId="0" applyNumberFormat="1" applyFont="1" applyFill="1" applyBorder="1" applyAlignment="1" applyProtection="1">
      <alignment horizontal="center" vertical="center"/>
      <protection locked="0"/>
    </xf>
    <xf numFmtId="0" fontId="76" fillId="17" borderId="17" xfId="0" applyFont="1" applyFill="1" applyBorder="1" applyAlignment="1" applyProtection="1">
      <alignment horizontal="right" vertical="center" textRotation="90"/>
      <protection locked="0"/>
    </xf>
    <xf numFmtId="0" fontId="4" fillId="0" borderId="0" xfId="3" applyFont="1" applyBorder="1" applyAlignment="1" applyProtection="1">
      <alignment wrapText="1"/>
    </xf>
    <xf numFmtId="170" fontId="39" fillId="5" borderId="26" xfId="0" applyNumberFormat="1" applyFont="1" applyFill="1" applyBorder="1" applyAlignment="1" applyProtection="1">
      <alignment horizontal="center"/>
      <protection locked="0"/>
    </xf>
    <xf numFmtId="0" fontId="27" fillId="0" borderId="111" xfId="3" applyFont="1" applyBorder="1" applyProtection="1"/>
    <xf numFmtId="165" fontId="77" fillId="4" borderId="26" xfId="0" applyNumberFormat="1" applyFont="1" applyFill="1" applyBorder="1"/>
    <xf numFmtId="0" fontId="25" fillId="0" borderId="0" xfId="0" applyFont="1" applyBorder="1" applyAlignment="1">
      <alignment horizontal="center"/>
    </xf>
    <xf numFmtId="0" fontId="30" fillId="20" borderId="0" xfId="0" applyFont="1" applyFill="1" applyAlignment="1" applyProtection="1"/>
    <xf numFmtId="165" fontId="6" fillId="4" borderId="10" xfId="0" applyNumberFormat="1" applyFont="1" applyFill="1" applyBorder="1" applyProtection="1"/>
    <xf numFmtId="165" fontId="6" fillId="0" borderId="0" xfId="0" applyNumberFormat="1" applyFont="1" applyBorder="1" applyProtection="1"/>
    <xf numFmtId="0" fontId="24" fillId="0" borderId="0" xfId="3" applyFont="1" applyProtection="1">
      <protection locked="0"/>
    </xf>
    <xf numFmtId="0" fontId="78" fillId="0" borderId="0" xfId="3" applyFont="1" applyProtection="1">
      <protection locked="0"/>
    </xf>
    <xf numFmtId="0" fontId="79" fillId="0" borderId="0" xfId="3" applyFont="1" applyProtection="1"/>
    <xf numFmtId="0" fontId="80" fillId="10" borderId="0" xfId="6" applyFont="1" applyFill="1" applyAlignment="1" applyProtection="1"/>
    <xf numFmtId="0" fontId="81" fillId="12" borderId="0" xfId="0" applyNumberFormat="1" applyFont="1" applyFill="1" applyBorder="1" applyAlignment="1" applyProtection="1">
      <alignment horizontal="left"/>
      <protection locked="0"/>
    </xf>
    <xf numFmtId="0" fontId="81" fillId="13" borderId="0" xfId="0" applyNumberFormat="1" applyFont="1" applyFill="1" applyBorder="1" applyAlignment="1" applyProtection="1">
      <alignment horizontal="left"/>
      <protection locked="0"/>
    </xf>
    <xf numFmtId="0" fontId="81" fillId="9" borderId="0" xfId="0" applyNumberFormat="1" applyFont="1" applyFill="1" applyBorder="1" applyAlignment="1" applyProtection="1">
      <alignment horizontal="left"/>
      <protection locked="0"/>
    </xf>
    <xf numFmtId="0" fontId="81" fillId="3" borderId="0" xfId="0" applyNumberFormat="1" applyFont="1" applyFill="1" applyBorder="1" applyAlignment="1" applyProtection="1">
      <alignment horizontal="left"/>
      <protection locked="0"/>
    </xf>
    <xf numFmtId="0" fontId="81" fillId="15" borderId="0" xfId="0" applyNumberFormat="1" applyFont="1" applyFill="1" applyBorder="1" applyAlignment="1" applyProtection="1">
      <alignment horizontal="left"/>
      <protection locked="0"/>
    </xf>
    <xf numFmtId="0" fontId="2" fillId="0" borderId="0" xfId="3" applyFont="1" applyFill="1" applyAlignment="1" applyProtection="1">
      <alignment horizontal="right"/>
    </xf>
    <xf numFmtId="14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83" fillId="0" borderId="0" xfId="3" applyFont="1" applyFill="1" applyAlignment="1" applyProtection="1">
      <alignment horizontal="left" vertical="center"/>
      <protection locked="0"/>
    </xf>
    <xf numFmtId="43" fontId="20" fillId="0" borderId="43" xfId="1" applyFont="1" applyFill="1" applyBorder="1" applyAlignment="1" applyProtection="1">
      <protection locked="0"/>
    </xf>
    <xf numFmtId="43" fontId="20" fillId="0" borderId="45" xfId="1" applyFont="1" applyFill="1" applyBorder="1" applyAlignment="1" applyProtection="1">
      <protection locked="0"/>
    </xf>
    <xf numFmtId="43" fontId="20" fillId="0" borderId="44" xfId="1" applyFont="1" applyFill="1" applyBorder="1" applyAlignment="1" applyProtection="1">
      <protection locked="0"/>
    </xf>
    <xf numFmtId="43" fontId="20" fillId="0" borderId="46" xfId="1" applyFont="1" applyFill="1" applyBorder="1" applyAlignment="1" applyProtection="1">
      <protection locked="0"/>
    </xf>
    <xf numFmtId="0" fontId="83" fillId="0" borderId="0" xfId="0" applyNumberFormat="1" applyFont="1" applyFill="1" applyBorder="1" applyAlignment="1" applyProtection="1">
      <alignment horizontal="left" vertical="center"/>
      <protection locked="0"/>
    </xf>
    <xf numFmtId="0" fontId="30" fillId="0" borderId="0" xfId="0" applyFont="1" applyFill="1" applyBorder="1"/>
    <xf numFmtId="0" fontId="84" fillId="0" borderId="0" xfId="0" applyFont="1" applyFill="1" applyBorder="1" applyAlignment="1">
      <alignment horizontal="center"/>
    </xf>
    <xf numFmtId="0" fontId="85" fillId="0" borderId="0" xfId="6" applyFont="1" applyFill="1" applyAlignment="1"/>
    <xf numFmtId="0" fontId="20" fillId="0" borderId="0" xfId="0" applyFont="1" applyFill="1"/>
    <xf numFmtId="0" fontId="20" fillId="0" borderId="51" xfId="0" applyFont="1" applyFill="1" applyBorder="1"/>
    <xf numFmtId="0" fontId="30" fillId="0" borderId="0" xfId="0" applyFont="1" applyFill="1"/>
    <xf numFmtId="0" fontId="20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 applyProtection="1">
      <protection locked="0"/>
    </xf>
    <xf numFmtId="0" fontId="20" fillId="0" borderId="0" xfId="0" applyNumberFormat="1" applyFont="1" applyFill="1"/>
    <xf numFmtId="43" fontId="20" fillId="0" borderId="0" xfId="1" applyFont="1" applyFill="1"/>
    <xf numFmtId="43" fontId="30" fillId="0" borderId="0" xfId="1" applyFont="1" applyFill="1"/>
    <xf numFmtId="43" fontId="20" fillId="0" borderId="40" xfId="1" applyFont="1" applyFill="1" applyBorder="1" applyAlignment="1" applyProtection="1">
      <protection locked="0"/>
    </xf>
    <xf numFmtId="43" fontId="20" fillId="0" borderId="41" xfId="1" applyFont="1" applyFill="1" applyBorder="1" applyAlignment="1" applyProtection="1">
      <protection locked="0"/>
    </xf>
    <xf numFmtId="43" fontId="20" fillId="0" borderId="42" xfId="1" applyFont="1" applyFill="1" applyBorder="1" applyAlignment="1" applyProtection="1">
      <protection locked="0"/>
    </xf>
    <xf numFmtId="0" fontId="2" fillId="0" borderId="0" xfId="3" applyFont="1" applyFill="1" applyBorder="1" applyAlignment="1" applyProtection="1"/>
    <xf numFmtId="0" fontId="20" fillId="0" borderId="0" xfId="3" applyFont="1" applyFill="1" applyProtection="1"/>
    <xf numFmtId="0" fontId="20" fillId="0" borderId="0" xfId="3" applyFont="1" applyFill="1" applyAlignment="1" applyProtection="1">
      <alignment vertical="center"/>
      <protection locked="0"/>
    </xf>
    <xf numFmtId="164" fontId="4" fillId="0" borderId="1" xfId="1" applyNumberFormat="1" applyFont="1" applyFill="1" applyBorder="1" applyAlignment="1" applyProtection="1">
      <protection locked="0"/>
    </xf>
    <xf numFmtId="0" fontId="60" fillId="0" borderId="0" xfId="0" applyFont="1" applyFill="1"/>
    <xf numFmtId="0" fontId="6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3" fillId="0" borderId="0" xfId="3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protection locked="0"/>
    </xf>
    <xf numFmtId="0" fontId="2" fillId="0" borderId="0" xfId="3" applyFont="1" applyProtection="1"/>
    <xf numFmtId="0" fontId="3" fillId="0" borderId="0" xfId="3" applyFont="1" applyAlignment="1" applyProtection="1">
      <alignment horizontal="center" wrapText="1"/>
    </xf>
    <xf numFmtId="0" fontId="4" fillId="5" borderId="112" xfId="0" quotePrefix="1" applyNumberFormat="1" applyFont="1" applyFill="1" applyBorder="1" applyAlignment="1" applyProtection="1">
      <alignment wrapText="1"/>
      <protection locked="0"/>
    </xf>
    <xf numFmtId="0" fontId="20" fillId="0" borderId="0" xfId="3" applyFont="1" applyFill="1" applyAlignment="1" applyProtection="1">
      <alignment horizontal="left" vertical="center"/>
      <protection locked="0"/>
    </xf>
    <xf numFmtId="0" fontId="2" fillId="0" borderId="0" xfId="3" applyFont="1" applyFill="1" applyProtection="1"/>
    <xf numFmtId="0" fontId="20" fillId="0" borderId="0" xfId="3" applyFont="1" applyFill="1" applyBorder="1" applyAlignment="1" applyProtection="1">
      <alignment horizontal="left"/>
      <protection locked="0"/>
    </xf>
    <xf numFmtId="0" fontId="20" fillId="0" borderId="0" xfId="3" applyFont="1" applyFill="1"/>
    <xf numFmtId="0" fontId="6" fillId="0" borderId="0" xfId="0" applyFont="1" applyAlignment="1" applyProtection="1">
      <alignment horizontal="left" indent="1"/>
    </xf>
    <xf numFmtId="164" fontId="46" fillId="0" borderId="0" xfId="1" applyNumberFormat="1" applyFont="1" applyBorder="1" applyAlignment="1">
      <alignment horizontal="center"/>
    </xf>
    <xf numFmtId="9" fontId="38" fillId="0" borderId="0" xfId="2" applyFont="1" applyBorder="1"/>
    <xf numFmtId="164" fontId="3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left" indent="1"/>
    </xf>
    <xf numFmtId="0" fontId="2" fillId="17" borderId="18" xfId="0" applyFont="1" applyFill="1" applyBorder="1" applyAlignment="1" applyProtection="1">
      <alignment vertical="center"/>
      <protection locked="0"/>
    </xf>
    <xf numFmtId="164" fontId="4" fillId="6" borderId="0" xfId="1" applyNumberFormat="1" applyFont="1" applyFill="1" applyBorder="1" applyAlignment="1" applyProtection="1">
      <protection locked="0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164" fontId="3" fillId="0" borderId="10" xfId="1" applyNumberFormat="1" applyFont="1" applyFill="1" applyBorder="1"/>
    <xf numFmtId="164" fontId="3" fillId="0" borderId="10" xfId="1" applyNumberFormat="1" applyFont="1" applyFill="1" applyBorder="1" applyAlignment="1" applyProtection="1">
      <protection locked="0"/>
    </xf>
    <xf numFmtId="0" fontId="22" fillId="0" borderId="0" xfId="0" applyFont="1" applyAlignment="1">
      <alignment horizontal="left" indent="1"/>
    </xf>
    <xf numFmtId="0" fontId="86" fillId="0" borderId="0" xfId="0" applyFont="1"/>
    <xf numFmtId="164" fontId="22" fillId="0" borderId="0" xfId="0" applyNumberFormat="1" applyFont="1"/>
    <xf numFmtId="164" fontId="3" fillId="0" borderId="12" xfId="1" applyNumberFormat="1" applyFont="1" applyFill="1" applyBorder="1"/>
    <xf numFmtId="165" fontId="6" fillId="0" borderId="113" xfId="0" applyNumberFormat="1" applyFont="1" applyBorder="1"/>
    <xf numFmtId="164" fontId="3" fillId="0" borderId="115" xfId="1" applyNumberFormat="1" applyFont="1" applyFill="1" applyBorder="1"/>
    <xf numFmtId="0" fontId="6" fillId="0" borderId="0" xfId="0" applyFont="1" applyAlignment="1">
      <alignment horizontal="left" indent="1"/>
    </xf>
    <xf numFmtId="0" fontId="7" fillId="4" borderId="0" xfId="0" applyFont="1" applyFill="1" applyBorder="1" applyAlignment="1">
      <alignment horizontal="left"/>
    </xf>
    <xf numFmtId="164" fontId="3" fillId="0" borderId="95" xfId="1" applyNumberFormat="1" applyFont="1" applyFill="1" applyBorder="1" applyProtection="1"/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3" fontId="4" fillId="0" borderId="112" xfId="1" quotePrefix="1" applyFont="1" applyFill="1" applyBorder="1" applyAlignment="1" applyProtection="1">
      <alignment wrapText="1"/>
      <protection locked="0"/>
    </xf>
    <xf numFmtId="49" fontId="4" fillId="5" borderId="116" xfId="0" applyNumberFormat="1" applyFont="1" applyFill="1" applyBorder="1" applyAlignment="1" applyProtection="1">
      <protection locked="0"/>
    </xf>
    <xf numFmtId="49" fontId="4" fillId="5" borderId="117" xfId="0" applyNumberFormat="1" applyFont="1" applyFill="1" applyBorder="1" applyAlignment="1" applyProtection="1">
      <protection locked="0"/>
    </xf>
    <xf numFmtId="9" fontId="4" fillId="5" borderId="4" xfId="2" applyFont="1" applyFill="1" applyBorder="1" applyAlignment="1" applyProtection="1">
      <alignment horizontal="center"/>
      <protection locked="0"/>
    </xf>
    <xf numFmtId="9" fontId="4" fillId="5" borderId="118" xfId="2" applyFont="1" applyFill="1" applyBorder="1" applyAlignment="1" applyProtection="1">
      <alignment horizontal="center"/>
      <protection locked="0"/>
    </xf>
    <xf numFmtId="9" fontId="4" fillId="5" borderId="119" xfId="2" applyFont="1" applyFill="1" applyBorder="1" applyAlignment="1" applyProtection="1">
      <alignment horizontal="center"/>
      <protection locked="0"/>
    </xf>
    <xf numFmtId="0" fontId="46" fillId="3" borderId="0" xfId="0" applyFont="1" applyFill="1" applyAlignment="1">
      <alignment horizontal="center"/>
    </xf>
    <xf numFmtId="0" fontId="2" fillId="3" borderId="0" xfId="0" applyFont="1" applyFill="1" applyBorder="1" applyAlignment="1" applyProtection="1">
      <alignment horizontal="center"/>
      <protection locked="0"/>
    </xf>
    <xf numFmtId="42" fontId="32" fillId="3" borderId="25" xfId="1" applyNumberFormat="1" applyFont="1" applyFill="1" applyBorder="1" applyAlignment="1">
      <alignment horizontal="center"/>
    </xf>
    <xf numFmtId="42" fontId="32" fillId="3" borderId="25" xfId="1" applyNumberFormat="1" applyFont="1" applyFill="1" applyBorder="1" applyAlignment="1">
      <alignment horizontal="center" wrapText="1"/>
    </xf>
    <xf numFmtId="42" fontId="32" fillId="3" borderId="25" xfId="1" applyNumberFormat="1" applyFont="1" applyFill="1" applyBorder="1" applyAlignment="1">
      <alignment horizontal="center" vertical="top" wrapText="1"/>
    </xf>
    <xf numFmtId="0" fontId="32" fillId="3" borderId="26" xfId="0" applyFont="1" applyFill="1" applyBorder="1" applyAlignment="1">
      <alignment horizontal="center"/>
    </xf>
    <xf numFmtId="0" fontId="32" fillId="3" borderId="25" xfId="0" applyFont="1" applyFill="1" applyBorder="1" applyAlignment="1">
      <alignment horizontal="center"/>
    </xf>
    <xf numFmtId="0" fontId="46" fillId="3" borderId="24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 wrapText="1"/>
    </xf>
    <xf numFmtId="42" fontId="38" fillId="0" borderId="0" xfId="0" quotePrefix="1" applyNumberFormat="1" applyFont="1" applyBorder="1"/>
    <xf numFmtId="165" fontId="6" fillId="0" borderId="32" xfId="0" applyNumberFormat="1" applyFont="1" applyBorder="1"/>
    <xf numFmtId="164" fontId="6" fillId="0" borderId="114" xfId="0" applyNumberFormat="1" applyFont="1" applyBorder="1"/>
    <xf numFmtId="164" fontId="6" fillId="0" borderId="9" xfId="0" applyNumberFormat="1" applyFont="1" applyBorder="1"/>
    <xf numFmtId="43" fontId="4" fillId="5" borderId="6" xfId="1" applyNumberFormat="1" applyFont="1" applyFill="1" applyBorder="1" applyAlignment="1" applyProtection="1">
      <protection locked="0"/>
    </xf>
    <xf numFmtId="42" fontId="32" fillId="3" borderId="25" xfId="1" applyNumberFormat="1" applyFont="1" applyFill="1" applyBorder="1" applyAlignment="1">
      <alignment horizontal="left"/>
    </xf>
    <xf numFmtId="0" fontId="52" fillId="0" borderId="0" xfId="3" applyFont="1" applyAlignment="1" applyProtection="1">
      <alignment wrapText="1"/>
    </xf>
    <xf numFmtId="0" fontId="0" fillId="0" borderId="0" xfId="0" applyAlignment="1" applyProtection="1">
      <alignment wrapText="1"/>
    </xf>
    <xf numFmtId="0" fontId="52" fillId="0" borderId="0" xfId="3" applyFont="1" applyAlignment="1" applyProtection="1">
      <alignment horizontal="left" vertical="top" wrapText="1"/>
    </xf>
    <xf numFmtId="0" fontId="4" fillId="0" borderId="0" xfId="3" applyFont="1" applyBorder="1" applyAlignment="1" applyProtection="1">
      <alignment horizontal="left" vertical="top" wrapText="1"/>
    </xf>
    <xf numFmtId="0" fontId="27" fillId="0" borderId="111" xfId="3" applyFont="1" applyBorder="1" applyAlignment="1" applyProtection="1">
      <alignment horizontal="center" wrapText="1"/>
    </xf>
    <xf numFmtId="0" fontId="27" fillId="0" borderId="25" xfId="3" applyFont="1" applyBorder="1" applyAlignment="1" applyProtection="1">
      <alignment horizontal="center" wrapText="1"/>
    </xf>
    <xf numFmtId="0" fontId="75" fillId="0" borderId="102" xfId="3" applyFont="1" applyBorder="1" applyAlignment="1" applyProtection="1">
      <alignment horizontal="center" vertical="center"/>
    </xf>
    <xf numFmtId="0" fontId="68" fillId="0" borderId="102" xfId="3" applyFont="1" applyBorder="1" applyAlignment="1" applyProtection="1">
      <alignment horizontal="center" vertical="center"/>
    </xf>
    <xf numFmtId="0" fontId="23" fillId="0" borderId="58" xfId="3" applyFont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horizontal="center" vertical="center" wrapText="1"/>
    </xf>
    <xf numFmtId="0" fontId="23" fillId="0" borderId="54" xfId="3" applyFont="1" applyBorder="1" applyAlignment="1" applyProtection="1">
      <alignment horizontal="center" vertical="center" wrapText="1"/>
    </xf>
    <xf numFmtId="0" fontId="23" fillId="0" borderId="59" xfId="3" applyFont="1" applyBorder="1" applyAlignment="1" applyProtection="1">
      <alignment horizontal="center" vertical="center" wrapText="1"/>
    </xf>
    <xf numFmtId="0" fontId="23" fillId="0" borderId="60" xfId="3" applyFont="1" applyBorder="1" applyAlignment="1" applyProtection="1">
      <alignment horizontal="center" vertical="center" wrapText="1"/>
    </xf>
    <xf numFmtId="0" fontId="23" fillId="0" borderId="61" xfId="3" applyFont="1" applyBorder="1" applyAlignment="1" applyProtection="1">
      <alignment horizontal="center" vertical="center" wrapText="1"/>
    </xf>
    <xf numFmtId="0" fontId="25" fillId="0" borderId="70" xfId="3" applyFont="1" applyBorder="1" applyAlignment="1" applyProtection="1">
      <alignment horizontal="center" vertical="center" wrapText="1"/>
    </xf>
    <xf numFmtId="0" fontId="25" fillId="0" borderId="0" xfId="3" applyFont="1" applyBorder="1" applyAlignment="1" applyProtection="1">
      <alignment horizontal="center" vertical="center" wrapText="1"/>
    </xf>
    <xf numFmtId="0" fontId="25" fillId="0" borderId="71" xfId="3" applyFont="1" applyBorder="1" applyAlignment="1" applyProtection="1">
      <alignment horizontal="center" vertical="center" wrapText="1"/>
    </xf>
    <xf numFmtId="0" fontId="23" fillId="0" borderId="24" xfId="3" applyFont="1" applyBorder="1" applyAlignment="1" applyProtection="1">
      <alignment horizontal="center" vertical="center" wrapText="1"/>
    </xf>
    <xf numFmtId="0" fontId="23" fillId="0" borderId="64" xfId="3" applyFont="1" applyBorder="1" applyAlignment="1" applyProtection="1">
      <alignment horizontal="center" vertical="center" wrapText="1"/>
    </xf>
    <xf numFmtId="0" fontId="18" fillId="0" borderId="0" xfId="3" applyFont="1" applyFill="1" applyBorder="1" applyAlignment="1" applyProtection="1">
      <alignment horizontal="right" wrapText="1"/>
    </xf>
    <xf numFmtId="0" fontId="18" fillId="0" borderId="0" xfId="3" applyFont="1" applyFill="1" applyBorder="1" applyAlignment="1" applyProtection="1">
      <alignment horizontal="right" vertical="center" wrapText="1"/>
    </xf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/>
      <protection locked="0"/>
    </xf>
    <xf numFmtId="168" fontId="3" fillId="0" borderId="0" xfId="3" applyNumberFormat="1" applyFont="1" applyAlignment="1" applyProtection="1">
      <alignment horizontal="left" indent="1"/>
    </xf>
    <xf numFmtId="0" fontId="2" fillId="0" borderId="0" xfId="3" applyFont="1" applyFill="1" applyBorder="1" applyAlignment="1" applyProtection="1">
      <alignment horizontal="right" vertical="center" wrapText="1"/>
    </xf>
    <xf numFmtId="0" fontId="2" fillId="0" borderId="0" xfId="3" applyFont="1" applyFill="1" applyBorder="1" applyAlignment="1" applyProtection="1">
      <alignment horizontal="right" vertical="center"/>
    </xf>
    <xf numFmtId="0" fontId="18" fillId="0" borderId="0" xfId="3" applyFont="1" applyFill="1" applyBorder="1" applyAlignment="1" applyProtection="1">
      <alignment horizontal="right"/>
    </xf>
    <xf numFmtId="0" fontId="23" fillId="0" borderId="0" xfId="3" applyFont="1" applyAlignment="1" applyProtection="1">
      <alignment horizontal="left" vertical="center" wrapText="1"/>
    </xf>
    <xf numFmtId="49" fontId="4" fillId="5" borderId="0" xfId="0" applyNumberFormat="1" applyFont="1" applyFill="1" applyBorder="1" applyAlignment="1" applyProtection="1">
      <alignment horizontal="left"/>
      <protection locked="0"/>
    </xf>
    <xf numFmtId="170" fontId="4" fillId="5" borderId="0" xfId="0" applyNumberFormat="1" applyFont="1" applyFill="1" applyBorder="1" applyAlignment="1" applyProtection="1">
      <alignment horizontal="left"/>
      <protection locked="0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4" fillId="5" borderId="4" xfId="0" applyNumberFormat="1" applyFont="1" applyFill="1" applyBorder="1" applyAlignment="1" applyProtection="1">
      <alignment horizontal="left" wrapText="1"/>
      <protection locked="0"/>
    </xf>
    <xf numFmtId="1" fontId="20" fillId="0" borderId="0" xfId="0" applyNumberFormat="1" applyFont="1" applyFill="1" applyBorder="1" applyAlignment="1" applyProtection="1">
      <alignment horizontal="center"/>
      <protection locked="0"/>
    </xf>
    <xf numFmtId="0" fontId="40" fillId="0" borderId="0" xfId="0" applyFont="1"/>
    <xf numFmtId="0" fontId="82" fillId="0" borderId="0" xfId="0" applyFont="1" applyFill="1"/>
    <xf numFmtId="0" fontId="25" fillId="0" borderId="0" xfId="0" applyFont="1" applyBorder="1" applyAlignment="1">
      <alignment horizontal="center" wrapText="1"/>
    </xf>
    <xf numFmtId="49" fontId="4" fillId="5" borderId="23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left"/>
    </xf>
    <xf numFmtId="0" fontId="4" fillId="0" borderId="39" xfId="0" applyNumberFormat="1" applyFont="1" applyFill="1" applyBorder="1" applyAlignment="1" applyProtection="1">
      <alignment horizontal="center" vertical="center"/>
      <protection locked="0"/>
    </xf>
    <xf numFmtId="0" fontId="4" fillId="0" borderId="38" xfId="0" applyNumberFormat="1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>
      <alignment horizontal="left"/>
    </xf>
    <xf numFmtId="0" fontId="6" fillId="0" borderId="15" xfId="0" applyFont="1" applyBorder="1" applyAlignment="1">
      <alignment horizontal="left" indent="1"/>
    </xf>
    <xf numFmtId="0" fontId="6" fillId="0" borderId="0" xfId="0" applyFont="1" applyAlignment="1">
      <alignment horizontal="left" indent="1"/>
    </xf>
    <xf numFmtId="0" fontId="7" fillId="0" borderId="12" xfId="0" applyFont="1" applyFill="1" applyBorder="1" applyAlignment="1">
      <alignment horizontal="left"/>
    </xf>
    <xf numFmtId="0" fontId="6" fillId="0" borderId="0" xfId="0" applyFont="1" applyFill="1" applyAlignment="1">
      <alignment horizontal="left" indent="1"/>
    </xf>
    <xf numFmtId="0" fontId="40" fillId="0" borderId="0" xfId="0" applyFont="1" applyFill="1"/>
    <xf numFmtId="0" fontId="6" fillId="0" borderId="0" xfId="0" applyFont="1" applyBorder="1" applyAlignment="1">
      <alignment horizontal="left" indent="1"/>
    </xf>
    <xf numFmtId="0" fontId="25" fillId="0" borderId="0" xfId="0" applyFont="1" applyBorder="1" applyAlignment="1">
      <alignment horizontal="center"/>
    </xf>
    <xf numFmtId="0" fontId="36" fillId="0" borderId="0" xfId="6" applyFont="1" applyAlignment="1">
      <alignment horizontal="left"/>
    </xf>
    <xf numFmtId="0" fontId="7" fillId="4" borderId="0" xfId="0" applyFont="1" applyFill="1" applyBorder="1" applyAlignment="1" applyProtection="1">
      <alignment horizontal="left"/>
    </xf>
    <xf numFmtId="0" fontId="7" fillId="0" borderId="3" xfId="0" applyFont="1" applyBorder="1" applyAlignment="1" applyProtection="1">
      <alignment horizontal="left"/>
    </xf>
    <xf numFmtId="1" fontId="4" fillId="5" borderId="0" xfId="0" applyNumberFormat="1" applyFont="1" applyFill="1" applyBorder="1" applyAlignment="1" applyProtection="1">
      <alignment horizontal="center"/>
      <protection locked="0"/>
    </xf>
    <xf numFmtId="0" fontId="7" fillId="0" borderId="12" xfId="0" applyFont="1" applyFill="1" applyBorder="1" applyAlignment="1" applyProtection="1">
      <alignment horizontal="left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Fill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  <xf numFmtId="0" fontId="4" fillId="5" borderId="112" xfId="0" quotePrefix="1" applyNumberFormat="1" applyFont="1" applyFill="1" applyBorder="1" applyAlignment="1" applyProtection="1">
      <alignment horizontal="left" wrapText="1"/>
      <protection locked="0"/>
    </xf>
    <xf numFmtId="0" fontId="4" fillId="5" borderId="112" xfId="0" quotePrefix="1" applyNumberFormat="1" applyFont="1" applyFill="1" applyBorder="1" applyAlignment="1" applyProtection="1">
      <alignment horizontal="left"/>
      <protection locked="0"/>
    </xf>
  </cellXfs>
  <cellStyles count="10">
    <cellStyle name="Comma" xfId="1" builtinId="3"/>
    <cellStyle name="Comma 2" xfId="4"/>
    <cellStyle name="Currency" xfId="9" builtinId="4"/>
    <cellStyle name="Hyperlink" xfId="6" builtinId="8" customBuiltin="1"/>
    <cellStyle name="Hyperlink 2" xfId="7"/>
    <cellStyle name="Normal" xfId="0" builtinId="0"/>
    <cellStyle name="Normal 2" xfId="3"/>
    <cellStyle name="Normal 2 2" xfId="8"/>
    <cellStyle name="Percent" xfId="2" builtinId="5"/>
    <cellStyle name="Percent 2" xfId="5"/>
  </cellStyles>
  <dxfs count="150"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numFmt numFmtId="165" formatCode="_(&quot;$&quot;* #,##0_);_(&quot;$&quot;* \(#,##0\);_(&quot;$&quot;* &quot;-&quot;??_);_(@_)"/>
    </dxf>
    <dxf>
      <font>
        <color theme="0" tint="-0.34998626667073579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fgColor theme="0"/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FF99"/>
      <color rgb="FF97CC62"/>
      <color rgb="FF71C220"/>
      <color rgb="FF7FC03E"/>
      <color rgb="FF71AB37"/>
      <color rgb="FF99CC00"/>
      <color rgb="FFCCCC00"/>
      <color rgb="FF00E200"/>
      <color rgb="FF00C800"/>
      <color rgb="FF00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30761839854404815"/>
          <c:w val="0.69306682938075892"/>
          <c:h val="0.62290816969306906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Analytics!$C$13:$C$20</c15:sqref>
                  </c15:fullRef>
                </c:ext>
              </c:extLst>
              <c:f>(Analytics!$C$13:$C$18,Analytics!$C$20)</c:f>
              <c:strCache>
                <c:ptCount val="7"/>
                <c:pt idx="0">
                  <c:v>Personnel</c:v>
                </c:pt>
                <c:pt idx="1">
                  <c:v>Travel</c:v>
                </c:pt>
                <c:pt idx="2">
                  <c:v>Capital Equipment</c:v>
                </c:pt>
                <c:pt idx="3">
                  <c:v>Other Supplies and Services</c:v>
                </c:pt>
                <c:pt idx="4">
                  <c:v>CGIAR collaborations</c:v>
                </c:pt>
                <c:pt idx="5">
                  <c:v>Non CGIAR Collaborations</c:v>
                </c:pt>
                <c:pt idx="6">
                  <c:v>Indirect Cost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Analytics!$O$13:$O$20</c15:sqref>
                  </c15:fullRef>
                </c:ext>
              </c:extLst>
              <c:f>(Analytics!$O$13:$O$18,Analytics!$O$20)</c:f>
              <c:numCache>
                <c:formatCode>_(* #,##0_);_(* \(#,##0\);_(* "-"??_);_(@_)</c:formatCode>
                <c:ptCount val="7"/>
                <c:pt idx="0" formatCode="_(&quot;$&quot;* #,##0_);_(&quot;$&quot;* \(#,##0\);_(&quot;$&quot;* &quot;-&quot;??_);_(@_)">
                  <c:v>23222401.353579611</c:v>
                </c:pt>
                <c:pt idx="1">
                  <c:v>3918636.7310202848</c:v>
                </c:pt>
                <c:pt idx="2">
                  <c:v>237543.0477744909</c:v>
                </c:pt>
                <c:pt idx="3">
                  <c:v>11994284.597770929</c:v>
                </c:pt>
                <c:pt idx="4">
                  <c:v>718807.80256419617</c:v>
                </c:pt>
                <c:pt idx="5">
                  <c:v>14211176.176499687</c:v>
                </c:pt>
                <c:pt idx="6">
                  <c:v>6874056.2760434076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11364088"/>
        <c:axId val="611363696"/>
      </c:barChart>
      <c:catAx>
        <c:axId val="611364088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611363696"/>
        <c:crosses val="autoZero"/>
        <c:auto val="1"/>
        <c:lblAlgn val="ctr"/>
        <c:lblOffset val="100"/>
        <c:noMultiLvlLbl val="0"/>
      </c:catAx>
      <c:valAx>
        <c:axId val="611363696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txPr>
          <a:bodyPr rot="5400000" vert="horz" anchor="ctr" anchorCtr="1"/>
          <a:lstStyle/>
          <a:p>
            <a:pPr>
              <a:defRPr/>
            </a:pPr>
            <a:endParaRPr lang="es-CO"/>
          </a:p>
        </c:txPr>
        <c:crossAx val="611364088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Analytics!$C$13</c:f>
              <c:strCache>
                <c:ptCount val="1"/>
                <c:pt idx="0">
                  <c:v>Personnel</c:v>
                </c:pt>
              </c:strCache>
            </c:strRef>
          </c:tx>
          <c:invertIfNegative val="0"/>
          <c:val>
            <c:numRef>
              <c:f>Analytics!$E$13:$N$13</c:f>
              <c:numCache>
                <c:formatCode>_("$"* #,##0_);_("$"* \(#,##0\);_("$"* "-"??_);_(@_)</c:formatCode>
                <c:ptCount val="10"/>
                <c:pt idx="0">
                  <c:v>3678146.5943987975</c:v>
                </c:pt>
                <c:pt idx="1">
                  <c:v>3741737.1113515901</c:v>
                </c:pt>
                <c:pt idx="2">
                  <c:v>3822901.0164955659</c:v>
                </c:pt>
                <c:pt idx="3">
                  <c:v>3906148.0007347679</c:v>
                </c:pt>
                <c:pt idx="4">
                  <c:v>3992456.3103472712</c:v>
                </c:pt>
                <c:pt idx="5">
                  <c:v>4081012.3202516176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Analytics!$C$14</c:f>
              <c:strCache>
                <c:ptCount val="1"/>
                <c:pt idx="0">
                  <c:v>Travel</c:v>
                </c:pt>
              </c:strCache>
            </c:strRef>
          </c:tx>
          <c:invertIfNegative val="0"/>
          <c:val>
            <c:numRef>
              <c:f>Analytics!$E$14:$N$14</c:f>
              <c:numCache>
                <c:formatCode>_(* #,##0_);_(* \(#,##0\);_(* "-"??_);_(@_)</c:formatCode>
                <c:ptCount val="10"/>
                <c:pt idx="0">
                  <c:v>591884.06541356794</c:v>
                </c:pt>
                <c:pt idx="1">
                  <c:v>656183.19082334498</c:v>
                </c:pt>
                <c:pt idx="2">
                  <c:v>661188.56421200559</c:v>
                </c:pt>
                <c:pt idx="3">
                  <c:v>666363.40140220046</c:v>
                </c:pt>
                <c:pt idx="4">
                  <c:v>671714.52096783032</c:v>
                </c:pt>
                <c:pt idx="5">
                  <c:v>671302.98820133577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Analytics!$C$15</c:f>
              <c:strCache>
                <c:ptCount val="1"/>
                <c:pt idx="0">
                  <c:v>Capital Equipment</c:v>
                </c:pt>
              </c:strCache>
            </c:strRef>
          </c:tx>
          <c:invertIfNegative val="0"/>
          <c:val>
            <c:numRef>
              <c:f>Analytics!$E$15:$N$15</c:f>
              <c:numCache>
                <c:formatCode>_(* #,##0_);_(* \(#,##0\);_(* "-"??_);_(@_)</c:formatCode>
                <c:ptCount val="10"/>
                <c:pt idx="0">
                  <c:v>39250</c:v>
                </c:pt>
                <c:pt idx="1">
                  <c:v>39381.5</c:v>
                </c:pt>
                <c:pt idx="2">
                  <c:v>39516.458449999998</c:v>
                </c:pt>
                <c:pt idx="3">
                  <c:v>39654.966307235001</c:v>
                </c:pt>
                <c:pt idx="4">
                  <c:v>39797.116921115281</c:v>
                </c:pt>
                <c:pt idx="5">
                  <c:v>39943.006096140612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Analytics!$C$16</c:f>
              <c:strCache>
                <c:ptCount val="1"/>
                <c:pt idx="0">
                  <c:v>Other Supplies and Services</c:v>
                </c:pt>
              </c:strCache>
            </c:strRef>
          </c:tx>
          <c:invertIfNegative val="0"/>
          <c:val>
            <c:numRef>
              <c:f>Analytics!$E$16:$N$16</c:f>
              <c:numCache>
                <c:formatCode>_(* #,##0_);_(* \(#,##0\);_(* "-"??_);_(@_)</c:formatCode>
                <c:ptCount val="10"/>
                <c:pt idx="0">
                  <c:v>2020740.8068265507</c:v>
                </c:pt>
                <c:pt idx="1">
                  <c:v>1964938.7469632879</c:v>
                </c:pt>
                <c:pt idx="2">
                  <c:v>1996022.2077082878</c:v>
                </c:pt>
                <c:pt idx="3">
                  <c:v>1971347.7622478812</c:v>
                </c:pt>
                <c:pt idx="4">
                  <c:v>1981580.9532797411</c:v>
                </c:pt>
                <c:pt idx="5">
                  <c:v>2059654.1207451827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Analytics!$C$17</c:f>
              <c:strCache>
                <c:ptCount val="1"/>
                <c:pt idx="0">
                  <c:v>CGIAR collaborations</c:v>
                </c:pt>
              </c:strCache>
            </c:strRef>
          </c:tx>
          <c:invertIfNegative val="0"/>
          <c:val>
            <c:numRef>
              <c:f>Analytics!$E$17:$N$17</c:f>
              <c:numCache>
                <c:formatCode>_(* #,##0_);_(* \(#,##0\);_(* "-"??_);_(@_)</c:formatCode>
                <c:ptCount val="10"/>
                <c:pt idx="0">
                  <c:v>107522.53977807656</c:v>
                </c:pt>
                <c:pt idx="1">
                  <c:v>112116.09176698039</c:v>
                </c:pt>
                <c:pt idx="2">
                  <c:v>116939.32135532942</c:v>
                </c:pt>
                <c:pt idx="3">
                  <c:v>122003.7124230959</c:v>
                </c:pt>
                <c:pt idx="4">
                  <c:v>127321.3230442507</c:v>
                </c:pt>
                <c:pt idx="5">
                  <c:v>132904.81419646324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Analytics!$C$18</c:f>
              <c:strCache>
                <c:ptCount val="1"/>
                <c:pt idx="0">
                  <c:v>Non CGIAR Collaborations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val>
            <c:numRef>
              <c:f>Analytics!$E$18:$N$18</c:f>
              <c:numCache>
                <c:formatCode>_(* #,##0_);_(* \(#,##0\);_(* "-"??_);_(@_)</c:formatCode>
                <c:ptCount val="10"/>
                <c:pt idx="0">
                  <c:v>2345447.8279324733</c:v>
                </c:pt>
                <c:pt idx="1">
                  <c:v>2348637.2942759842</c:v>
                </c:pt>
                <c:pt idx="2">
                  <c:v>2360361.3703616858</c:v>
                </c:pt>
                <c:pt idx="3">
                  <c:v>2372599.7356828386</c:v>
                </c:pt>
                <c:pt idx="4">
                  <c:v>2385386.5144957737</c:v>
                </c:pt>
                <c:pt idx="5">
                  <c:v>2398743.433750934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6"/>
          <c:order val="6"/>
          <c:tx>
            <c:strRef>
              <c:f>Analytics!$C$20</c:f>
              <c:strCache>
                <c:ptCount val="1"/>
                <c:pt idx="0">
                  <c:v>Indirect Cost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val>
            <c:numRef>
              <c:f>Analytics!$E$20:$N$20</c:f>
              <c:numCache>
                <c:formatCode>_(* #,##0_);_(* \(#,##0\);_(* "-"??_);_(@_)</c:formatCode>
                <c:ptCount val="10"/>
                <c:pt idx="0">
                  <c:v>1109281.251646298</c:v>
                </c:pt>
                <c:pt idx="1">
                  <c:v>1119959.6289649534</c:v>
                </c:pt>
                <c:pt idx="2">
                  <c:v>1138553.0583523228</c:v>
                </c:pt>
                <c:pt idx="3">
                  <c:v>1149157.3383416699</c:v>
                </c:pt>
                <c:pt idx="4">
                  <c:v>1165523.6017487715</c:v>
                </c:pt>
                <c:pt idx="5">
                  <c:v>1191581.3969893926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17398696"/>
        <c:axId val="617399088"/>
      </c:barChart>
      <c:catAx>
        <c:axId val="617398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2638985951446353"/>
              <c:y val="0.81302285566264509"/>
            </c:manualLayout>
          </c:layout>
          <c:overlay val="0"/>
        </c:title>
        <c:majorTickMark val="none"/>
        <c:minorTickMark val="none"/>
        <c:tickLblPos val="nextTo"/>
        <c:crossAx val="617399088"/>
        <c:crosses val="autoZero"/>
        <c:auto val="1"/>
        <c:lblAlgn val="ctr"/>
        <c:lblOffset val="100"/>
        <c:noMultiLvlLbl val="0"/>
      </c:catAx>
      <c:valAx>
        <c:axId val="617399088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617398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270960360724144"/>
          <c:y val="5.6966828614508296E-2"/>
          <c:w val="0.16729044977891874"/>
          <c:h val="0.7055979529357762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22311753906742898"/>
          <c:w val="0.67287337680549264"/>
          <c:h val="0.75489575798720765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Analytics!$C$43:$C$62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Analytics!$O$43:$O$62</c:f>
              <c:numCache>
                <c:formatCode>_(* #,##0_);_(* \(#,##0\);_(* "-"??_);_(@_)</c:formatCode>
                <c:ptCount val="5"/>
                <c:pt idx="0" formatCode="_(&quot;$&quot;* #,##0_);_(&quot;$&quot;* \(#,##0\);_(&quot;$&quot;* &quot;-&quot;??_);_(@_)">
                  <c:v>7066633.1810208047</c:v>
                </c:pt>
                <c:pt idx="1">
                  <c:v>0</c:v>
                </c:pt>
                <c:pt idx="2">
                  <c:v>2902258.6894877437</c:v>
                </c:pt>
                <c:pt idx="3">
                  <c:v>100387.21257711053</c:v>
                </c:pt>
                <c:pt idx="4">
                  <c:v>6717273.6571513982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17399872"/>
        <c:axId val="617400264"/>
      </c:barChart>
      <c:catAx>
        <c:axId val="6173998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617400264"/>
        <c:crosses val="autoZero"/>
        <c:auto val="1"/>
        <c:lblAlgn val="ctr"/>
        <c:lblOffset val="100"/>
        <c:tickLblSkip val="1"/>
        <c:noMultiLvlLbl val="0"/>
      </c:catAx>
      <c:valAx>
        <c:axId val="617400264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&quot;$&quot;#,##0" sourceLinked="0"/>
        <c:majorTickMark val="none"/>
        <c:minorTickMark val="none"/>
        <c:tickLblPos val="nextTo"/>
        <c:txPr>
          <a:bodyPr rot="5400000" vert="horz" anchor="ctr" anchorCtr="0"/>
          <a:lstStyle/>
          <a:p>
            <a:pPr>
              <a:defRPr/>
            </a:pPr>
            <a:endParaRPr lang="es-CO"/>
          </a:p>
        </c:txPr>
        <c:crossAx val="617399872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55765817792339"/>
          <c:y val="4.2756797931206805E-2"/>
          <c:w val="0.67855794103876044"/>
          <c:h val="0.85920634758544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Analytics!$C$43</c:f>
              <c:strCache>
                <c:ptCount val="1"/>
                <c:pt idx="0">
                  <c:v>CIAT</c:v>
                </c:pt>
              </c:strCache>
            </c:strRef>
          </c:tx>
          <c:invertIfNegative val="0"/>
          <c:val>
            <c:numRef>
              <c:f>Analytics!$E$43:$N$43</c:f>
              <c:numCache>
                <c:formatCode>_("$"* #,##0_);_("$"* \(#,##0\);_("$"* "-"??_);_(@_)</c:formatCode>
                <c:ptCount val="10"/>
                <c:pt idx="0">
                  <c:v>1151098.3392862971</c:v>
                </c:pt>
                <c:pt idx="1">
                  <c:v>1161211.192482949</c:v>
                </c:pt>
                <c:pt idx="2">
                  <c:v>1171728.6773187269</c:v>
                </c:pt>
                <c:pt idx="3">
                  <c:v>1182667.6827695589</c:v>
                </c:pt>
                <c:pt idx="4">
                  <c:v>1194045.8225126243</c:v>
                </c:pt>
                <c:pt idx="5">
                  <c:v>1205881.4666506487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Analytics!$C$44</c:f>
              <c:strCache>
                <c:ptCount val="1"/>
                <c:pt idx="0">
                  <c:v>AFRICARICE</c:v>
                </c:pt>
              </c:strCache>
            </c:strRef>
          </c:tx>
          <c:invertIfNegative val="0"/>
          <c:val>
            <c:numRef>
              <c:f>Analytics!$E$44:$N$44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Analytics!$C$45</c:f>
              <c:strCache>
                <c:ptCount val="1"/>
                <c:pt idx="0">
                  <c:v>BIOVERSITY</c:v>
                </c:pt>
              </c:strCache>
            </c:strRef>
          </c:tx>
          <c:invertIfNegative val="0"/>
          <c:val>
            <c:numRef>
              <c:f>Analytics!$E$45:$N$45</c:f>
              <c:numCache>
                <c:formatCode>_(* #,##0_);_(* \(#,##0\);_(* "-"??_);_(@_)</c:formatCode>
                <c:ptCount val="10"/>
                <c:pt idx="0">
                  <c:v>425077.84522539075</c:v>
                </c:pt>
                <c:pt idx="1">
                  <c:v>466386.28051233635</c:v>
                </c:pt>
                <c:pt idx="2">
                  <c:v>480481.97283938399</c:v>
                </c:pt>
                <c:pt idx="3">
                  <c:v>495000.53582929925</c:v>
                </c:pt>
                <c:pt idx="4">
                  <c:v>509954.65720612276</c:v>
                </c:pt>
                <c:pt idx="5">
                  <c:v>525357.39787521062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Analytics!$C$46</c:f>
              <c:strCache>
                <c:ptCount val="1"/>
                <c:pt idx="0">
                  <c:v>CIFOR</c:v>
                </c:pt>
              </c:strCache>
            </c:strRef>
          </c:tx>
          <c:invertIfNegative val="0"/>
          <c:val>
            <c:numRef>
              <c:f>Analytics!$E$46:$N$46</c:f>
              <c:numCache>
                <c:formatCode>_(* #,##0_);_(* \(#,##0\);_(* "-"??_);_(@_)</c:formatCode>
                <c:ptCount val="10"/>
                <c:pt idx="0">
                  <c:v>15000.300468493002</c:v>
                </c:pt>
                <c:pt idx="1">
                  <c:v>15647.840301020151</c:v>
                </c:pt>
                <c:pt idx="2">
                  <c:v>16327.757125173659</c:v>
                </c:pt>
                <c:pt idx="3">
                  <c:v>17041.669790534845</c:v>
                </c:pt>
                <c:pt idx="4">
                  <c:v>17791.278089164083</c:v>
                </c:pt>
                <c:pt idx="5">
                  <c:v>18578.366802724791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Analytics!$C$47</c:f>
              <c:strCache>
                <c:ptCount val="1"/>
                <c:pt idx="0">
                  <c:v>CIMMYT</c:v>
                </c:pt>
              </c:strCache>
            </c:strRef>
          </c:tx>
          <c:invertIfNegative val="0"/>
          <c:val>
            <c:numRef>
              <c:f>Analytics!$E$47:$N$47</c:f>
              <c:numCache>
                <c:formatCode>_(* #,##0_);_(* \(#,##0\);_(* "-"??_);_(@_)</c:formatCode>
                <c:ptCount val="10"/>
                <c:pt idx="0">
                  <c:v>1047897.517921218</c:v>
                </c:pt>
                <c:pt idx="1">
                  <c:v>1048426.0724672789</c:v>
                </c:pt>
                <c:pt idx="2">
                  <c:v>1098354.8246906428</c:v>
                </c:pt>
                <c:pt idx="3">
                  <c:v>1102299.5529831753</c:v>
                </c:pt>
                <c:pt idx="4">
                  <c:v>1148272.5310520739</c:v>
                </c:pt>
                <c:pt idx="5">
                  <c:v>1272023.1580370096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Analytics!$C$48</c:f>
              <c:strCache>
                <c:ptCount val="1"/>
                <c:pt idx="0">
                  <c:v>CIP</c:v>
                </c:pt>
              </c:strCache>
            </c:strRef>
          </c:tx>
          <c:invertIfNegative val="0"/>
          <c:val>
            <c:numRef>
              <c:f>Analytics!$E$48:$N$48</c:f>
            </c:numRef>
          </c:val>
        </c:ser>
        <c:ser>
          <c:idx val="6"/>
          <c:order val="6"/>
          <c:tx>
            <c:strRef>
              <c:f>Analytics!$C$49</c:f>
              <c:strCache>
                <c:ptCount val="1"/>
                <c:pt idx="0">
                  <c:v>ICARDA</c:v>
                </c:pt>
              </c:strCache>
            </c:strRef>
          </c:tx>
          <c:invertIfNegative val="0"/>
          <c:val>
            <c:numRef>
              <c:f>Analytics!$E$49:$N$49</c:f>
            </c:numRef>
          </c:val>
        </c:ser>
        <c:ser>
          <c:idx val="7"/>
          <c:order val="7"/>
          <c:tx>
            <c:strRef>
              <c:f>Analytics!$C$50</c:f>
              <c:strCache>
                <c:ptCount val="1"/>
                <c:pt idx="0">
                  <c:v>ICRAF</c:v>
                </c:pt>
              </c:strCache>
            </c:strRef>
          </c:tx>
          <c:invertIfNegative val="0"/>
          <c:val>
            <c:numRef>
              <c:f>Analytics!$E$50:$N$50</c:f>
            </c:numRef>
          </c:val>
        </c:ser>
        <c:ser>
          <c:idx val="8"/>
          <c:order val="8"/>
          <c:tx>
            <c:strRef>
              <c:f>Analytics!$C$51</c:f>
              <c:strCache>
                <c:ptCount val="1"/>
                <c:pt idx="0">
                  <c:v>ICRISAT</c:v>
                </c:pt>
              </c:strCache>
            </c:strRef>
          </c:tx>
          <c:invertIfNegative val="0"/>
          <c:val>
            <c:numRef>
              <c:f>Analytics!$E$51:$N$51</c:f>
            </c:numRef>
          </c:val>
        </c:ser>
        <c:ser>
          <c:idx val="9"/>
          <c:order val="9"/>
          <c:tx>
            <c:strRef>
              <c:f>Analytics!$C$52</c:f>
              <c:strCache>
                <c:ptCount val="1"/>
                <c:pt idx="0">
                  <c:v>IFPRI</c:v>
                </c:pt>
              </c:strCache>
            </c:strRef>
          </c:tx>
          <c:invertIfNegative val="0"/>
          <c:val>
            <c:numRef>
              <c:f>Analytics!$E$52:$N$52</c:f>
            </c:numRef>
          </c:val>
        </c:ser>
        <c:ser>
          <c:idx val="10"/>
          <c:order val="10"/>
          <c:tx>
            <c:strRef>
              <c:f>Analytics!$C$53</c:f>
              <c:strCache>
                <c:ptCount val="1"/>
                <c:pt idx="0">
                  <c:v>IITA</c:v>
                </c:pt>
              </c:strCache>
            </c:strRef>
          </c:tx>
          <c:invertIfNegative val="0"/>
          <c:val>
            <c:numRef>
              <c:f>Analytics!$E$53:$N$53</c:f>
            </c:numRef>
          </c:val>
        </c:ser>
        <c:ser>
          <c:idx val="11"/>
          <c:order val="11"/>
          <c:tx>
            <c:strRef>
              <c:f>Analytics!$C$54</c:f>
              <c:strCache>
                <c:ptCount val="1"/>
                <c:pt idx="0">
                  <c:v>ILRI</c:v>
                </c:pt>
              </c:strCache>
            </c:strRef>
          </c:tx>
          <c:invertIfNegative val="0"/>
          <c:val>
            <c:numRef>
              <c:f>Analytics!$E$54:$N$54</c:f>
            </c:numRef>
          </c:val>
        </c:ser>
        <c:ser>
          <c:idx val="12"/>
          <c:order val="12"/>
          <c:tx>
            <c:strRef>
              <c:f>Analytics!$C$55</c:f>
              <c:strCache>
                <c:ptCount val="1"/>
                <c:pt idx="0">
                  <c:v>IRRI</c:v>
                </c:pt>
              </c:strCache>
            </c:strRef>
          </c:tx>
          <c:invertIfNegative val="0"/>
          <c:val>
            <c:numRef>
              <c:f>Analytics!$E$55:$N$55</c:f>
            </c:numRef>
          </c:val>
        </c:ser>
        <c:ser>
          <c:idx val="13"/>
          <c:order val="13"/>
          <c:tx>
            <c:strRef>
              <c:f>Analytics!$C$56</c:f>
              <c:strCache>
                <c:ptCount val="1"/>
                <c:pt idx="0">
                  <c:v>IWMI</c:v>
                </c:pt>
              </c:strCache>
            </c:strRef>
          </c:tx>
          <c:invertIfNegative val="0"/>
          <c:val>
            <c:numRef>
              <c:f>Analytics!$E$56:$N$56</c:f>
            </c:numRef>
          </c:val>
        </c:ser>
        <c:ser>
          <c:idx val="14"/>
          <c:order val="14"/>
          <c:tx>
            <c:strRef>
              <c:f>Analytics!$C$57</c:f>
              <c:strCache>
                <c:ptCount val="1"/>
                <c:pt idx="0">
                  <c:v>WORLDFISH</c:v>
                </c:pt>
              </c:strCache>
            </c:strRef>
          </c:tx>
          <c:invertIfNegative val="0"/>
          <c:val>
            <c:numRef>
              <c:f>Analytics!$E$57:$N$57</c:f>
            </c:numRef>
          </c:val>
        </c:ser>
        <c:ser>
          <c:idx val="15"/>
          <c:order val="15"/>
          <c:tx>
            <c:strRef>
              <c:f>Analytics!$C$58</c:f>
              <c:strCache>
                <c:ptCount val="1"/>
                <c:pt idx="0">
                  <c:v>Copenhagen University</c:v>
                </c:pt>
              </c:strCache>
            </c:strRef>
          </c:tx>
          <c:invertIfNegative val="0"/>
          <c:val>
            <c:numRef>
              <c:f>Analytics!$E$58:$N$58</c:f>
            </c:numRef>
          </c:val>
        </c:ser>
        <c:ser>
          <c:idx val="16"/>
          <c:order val="16"/>
          <c:tx>
            <c:strRef>
              <c:f>Analytics!$C$59</c:f>
              <c:strCache>
                <c:ptCount val="1"/>
                <c:pt idx="0">
                  <c:v>CIAT-Gender &amp; Social Inclusion Leader</c:v>
                </c:pt>
              </c:strCache>
            </c:strRef>
          </c:tx>
          <c:invertIfNegative val="0"/>
          <c:val>
            <c:numRef>
              <c:f>Analytics!$E$59:$N$59</c:f>
            </c:numRef>
          </c:val>
        </c:ser>
        <c:ser>
          <c:idx val="17"/>
          <c:order val="17"/>
          <c:tx>
            <c:strRef>
              <c:f>Analytics!$C$60</c:f>
              <c:strCache>
                <c:ptCount val="1"/>
                <c:pt idx="0">
                  <c:v>Columbia University-IRI</c:v>
                </c:pt>
              </c:strCache>
            </c:strRef>
          </c:tx>
          <c:invertIfNegative val="0"/>
          <c:val>
            <c:numRef>
              <c:f>Analytics!$E$60:$N$60</c:f>
            </c:numRef>
          </c:val>
        </c:ser>
        <c:ser>
          <c:idx val="18"/>
          <c:order val="18"/>
          <c:tx>
            <c:strRef>
              <c:f>Analytics!$C$61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Analytics!$E$61:$N$61</c:f>
            </c:numRef>
          </c:val>
        </c:ser>
        <c:ser>
          <c:idx val="19"/>
          <c:order val="19"/>
          <c:tx>
            <c:strRef>
              <c:f>Analytics!$C$62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Analytics!$E$62:$N$62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17401048"/>
        <c:axId val="617401440"/>
      </c:barChart>
      <c:catAx>
        <c:axId val="617401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1105439471252494"/>
              <c:y val="0.91973420441022613"/>
            </c:manualLayout>
          </c:layout>
          <c:overlay val="0"/>
        </c:title>
        <c:majorTickMark val="none"/>
        <c:minorTickMark val="none"/>
        <c:tickLblPos val="nextTo"/>
        <c:crossAx val="617401440"/>
        <c:crosses val="autoZero"/>
        <c:auto val="1"/>
        <c:lblAlgn val="ctr"/>
        <c:lblOffset val="100"/>
        <c:noMultiLvlLbl val="0"/>
      </c:catAx>
      <c:valAx>
        <c:axId val="617401440"/>
        <c:scaling>
          <c:orientation val="minMax"/>
        </c:scaling>
        <c:delete val="0"/>
        <c:axPos val="l"/>
        <c:majorGridlines/>
        <c:numFmt formatCode="&quot;$&quot;#,##0" sourceLinked="0"/>
        <c:majorTickMark val="none"/>
        <c:minorTickMark val="none"/>
        <c:tickLblPos val="nextTo"/>
        <c:crossAx val="617401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87248681768875"/>
          <c:y val="2.9658718315284535E-2"/>
          <c:w val="0.1941275131823112"/>
          <c:h val="0.8741451984589458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254016</xdr:colOff>
      <xdr:row>31</xdr:row>
      <xdr:rowOff>52918</xdr:rowOff>
    </xdr:from>
    <xdr:to>
      <xdr:col>13</xdr:col>
      <xdr:colOff>285750</xdr:colOff>
      <xdr:row>38</xdr:row>
      <xdr:rowOff>158751</xdr:rowOff>
    </xdr:to>
    <xdr:grpSp>
      <xdr:nvGrpSpPr>
        <xdr:cNvPr id="2" name="Group 1"/>
        <xdr:cNvGrpSpPr/>
      </xdr:nvGrpSpPr>
      <xdr:grpSpPr>
        <a:xfrm>
          <a:off x="7874016" y="5778501"/>
          <a:ext cx="3418401" cy="1449917"/>
          <a:chOff x="7291932" y="5439834"/>
          <a:chExt cx="3529526" cy="1439333"/>
        </a:xfrm>
      </xdr:grpSpPr>
      <xdr:pic>
        <xdr:nvPicPr>
          <xdr:cNvPr id="8" name="Picture 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535583" y="5778501"/>
            <a:ext cx="128587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  <xdr:grpSp>
        <xdr:nvGrpSpPr>
          <xdr:cNvPr id="25" name="Group 24"/>
          <xdr:cNvGrpSpPr/>
        </xdr:nvGrpSpPr>
        <xdr:grpSpPr>
          <a:xfrm>
            <a:off x="7291932" y="5439834"/>
            <a:ext cx="3130145" cy="1439333"/>
            <a:chOff x="2667000" y="2468563"/>
            <a:chExt cx="3610328" cy="1924050"/>
          </a:xfrm>
        </xdr:grpSpPr>
        <xdr:pic>
          <xdr:nvPicPr>
            <xdr:cNvPr id="26" name="Picture 2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898900" y="2468563"/>
              <a:ext cx="1282700" cy="192405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pic>
          <xdr:nvPicPr>
            <xdr:cNvPr id="27" name="Picture 2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667000" y="2468563"/>
              <a:ext cx="747713" cy="138271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28" name="Oval 27"/>
            <xdr:cNvSpPr/>
          </xdr:nvSpPr>
          <xdr:spPr>
            <a:xfrm>
              <a:off x="2766132" y="3299532"/>
              <a:ext cx="416512" cy="331433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sp macro="" textlink="">
          <xdr:nvSpPr>
            <xdr:cNvPr id="29" name="Oval 28"/>
            <xdr:cNvSpPr/>
          </xdr:nvSpPr>
          <xdr:spPr>
            <a:xfrm>
              <a:off x="3890022" y="3403954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pic>
          <xdr:nvPicPr>
            <xdr:cNvPr id="30" name="Picture 29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4150" r="24853"/>
            <a:stretch/>
          </xdr:blipFill>
          <xdr:spPr bwMode="auto">
            <a:xfrm>
              <a:off x="3414713" y="2927043"/>
              <a:ext cx="437164" cy="53340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10" name="Oval 9"/>
            <xdr:cNvSpPr/>
          </xdr:nvSpPr>
          <xdr:spPr>
            <a:xfrm>
              <a:off x="5940778" y="3220037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</xdr:grpSp>
    </xdr:grpSp>
    <xdr:clientData/>
  </xdr:twoCellAnchor>
  <xdr:twoCellAnchor editAs="oneCell">
    <xdr:from>
      <xdr:col>9</xdr:col>
      <xdr:colOff>52917</xdr:colOff>
      <xdr:row>21</xdr:row>
      <xdr:rowOff>158750</xdr:rowOff>
    </xdr:from>
    <xdr:to>
      <xdr:col>11</xdr:col>
      <xdr:colOff>139770</xdr:colOff>
      <xdr:row>26</xdr:row>
      <xdr:rowOff>96342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72917" y="4476750"/>
          <a:ext cx="1780186" cy="8900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239180</xdr:colOff>
      <xdr:row>23</xdr:row>
      <xdr:rowOff>52914</xdr:rowOff>
    </xdr:from>
    <xdr:to>
      <xdr:col>7</xdr:col>
      <xdr:colOff>264583</xdr:colOff>
      <xdr:row>37</xdr:row>
      <xdr:rowOff>21166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920750</xdr:colOff>
      <xdr:row>23</xdr:row>
      <xdr:rowOff>67732</xdr:rowOff>
    </xdr:from>
    <xdr:to>
      <xdr:col>14</xdr:col>
      <xdr:colOff>878416</xdr:colOff>
      <xdr:row>39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239180</xdr:colOff>
      <xdr:row>65</xdr:row>
      <xdr:rowOff>52914</xdr:rowOff>
    </xdr:from>
    <xdr:to>
      <xdr:col>6</xdr:col>
      <xdr:colOff>910166</xdr:colOff>
      <xdr:row>84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920750</xdr:colOff>
      <xdr:row>65</xdr:row>
      <xdr:rowOff>131231</xdr:rowOff>
    </xdr:from>
    <xdr:to>
      <xdr:col>14</xdr:col>
      <xdr:colOff>878416</xdr:colOff>
      <xdr:row>85</xdr:row>
      <xdr:rowOff>21166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2f1ca738d14d7ee7/Documents/2015/CGIAR/BMGF%20Grant%20Budget%20Template%20(2015)_Option%202_CR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HERE"/>
      <sheetName val="General Information"/>
      <sheetName val="Budget Details"/>
      <sheetName val="Financial Summary &amp; Reporting"/>
      <sheetName val="Payment &amp; Reporting Schedule"/>
      <sheetName val="Analytics"/>
      <sheetName val="Budget Pivot"/>
      <sheetName val="Historic Budget Summaries"/>
      <sheetName val="Config"/>
      <sheetName val="Sheet10"/>
      <sheetName val="Staff Det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-Antoine Baissas" refreshedDate="42356.400754745373" createdVersion="4" refreshedVersion="5" minRefreshableVersion="3" recordCount="673">
  <cacheSource type="worksheet">
    <worksheetSource ref="B5:AH678" sheet="Budget Details"/>
  </cacheSource>
  <cacheFields count="33">
    <cacheField name="ID" numFmtId="0">
      <sharedItems containsBlank="1" containsMixedTypes="1" containsNumber="1" containsInteger="1" minValue="1" maxValue="200" count="207">
        <m/>
        <s v="Personnel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s v="Travel"/>
        <s v="Capital Equipment"/>
        <s v="Other Supplies and Services"/>
        <s v="CGIAR Collaborations"/>
        <s v="Non CGIAR Collaborations"/>
      </sharedItems>
    </cacheField>
    <cacheField name="Participating Partner Name" numFmtId="0">
      <sharedItems containsBlank="1" count="2">
        <m/>
        <s v="Participating Partner Name"/>
      </sharedItems>
    </cacheField>
    <cacheField name="Description" numFmtId="0">
      <sharedItems containsBlank="1"/>
    </cacheField>
    <cacheField name="Purpose" numFmtId="0">
      <sharedItems containsBlank="1"/>
    </cacheField>
    <cacheField name="Unit Cost" numFmtId="0">
      <sharedItems containsBlank="1"/>
    </cacheField>
    <cacheField name="Period 1 _x000a_Quantity" numFmtId="0">
      <sharedItems containsBlank="1" containsMixedTypes="1" containsNumber="1" containsInteger="1" minValue="0" maxValue="0"/>
    </cacheField>
    <cacheField name="Period 2 _x000a_Quantity" numFmtId="0">
      <sharedItems containsBlank="1" containsMixedTypes="1" containsNumber="1" containsInteger="1" minValue="0" maxValue="0"/>
    </cacheField>
    <cacheField name="Period 3 _x000a_Quantity" numFmtId="0">
      <sharedItems containsBlank="1" containsMixedTypes="1" containsNumber="1" containsInteger="1" minValue="0" maxValue="0"/>
    </cacheField>
    <cacheField name="Period 4 _x000a_Quantity" numFmtId="0">
      <sharedItems containsBlank="1" containsMixedTypes="1" containsNumber="1" containsInteger="1" minValue="0" maxValue="0"/>
    </cacheField>
    <cacheField name="Period 5 _x000a_Quantity" numFmtId="0">
      <sharedItems containsBlank="1" containsMixedTypes="1" containsNumber="1" containsInteger="1" minValue="0" maxValue="0"/>
    </cacheField>
    <cacheField name="Period 6 _x000a_Quantity" numFmtId="0">
      <sharedItems containsBlank="1" containsMixedTypes="1" containsNumber="1" containsInteger="1" minValue="0" maxValue="0"/>
    </cacheField>
    <cacheField name="Period 7 _x000a_Quantity" numFmtId="0">
      <sharedItems containsBlank="1" containsMixedTypes="1" containsNumber="1" containsInteger="1" minValue="0" maxValue="0"/>
    </cacheField>
    <cacheField name="Period 8 _x000a_Quantity" numFmtId="0">
      <sharedItems containsBlank="1" containsMixedTypes="1" containsNumber="1" containsInteger="1" minValue="0" maxValue="0"/>
    </cacheField>
    <cacheField name="Period 9 _x000a_Quantity" numFmtId="0">
      <sharedItems containsBlank="1" containsMixedTypes="1" containsNumber="1" containsInteger="1" minValue="0" maxValue="0"/>
    </cacheField>
    <cacheField name="Period 10 _x000a_Quantity" numFmtId="0">
      <sharedItems containsBlank="1" containsMixedTypes="1" containsNumber="1" containsInteger="1" minValue="0" maxValue="0"/>
    </cacheField>
    <cacheField name="Addtl. Info_x000a_1" numFmtId="0">
      <sharedItems containsBlank="1"/>
    </cacheField>
    <cacheField name="Addtl. Info_x000a_2" numFmtId="0">
      <sharedItems containsBlank="1" containsMixedTypes="1" containsNumber="1" minValue="0.15" maxValue="0.15"/>
    </cacheField>
    <cacheField name="Notes" numFmtId="0">
      <sharedItems containsBlank="1"/>
    </cacheField>
    <cacheField name="Attribute 1" numFmtId="0">
      <sharedItems containsBlank="1"/>
    </cacheField>
    <cacheField name="Attribute 2" numFmtId="0">
      <sharedItems containsBlank="1"/>
    </cacheField>
    <cacheField name="Period 1 _x000a_Amount" numFmtId="0">
      <sharedItems containsBlank="1" containsMixedTypes="1" containsNumber="1" containsInteger="1" minValue="0" maxValue="0"/>
    </cacheField>
    <cacheField name="Period 2 _x000a_Amount" numFmtId="0">
      <sharedItems containsBlank="1" containsMixedTypes="1" containsNumber="1" containsInteger="1" minValue="0" maxValue="0"/>
    </cacheField>
    <cacheField name="Period 3 _x000a_Amount" numFmtId="0">
      <sharedItems containsBlank="1" containsMixedTypes="1" containsNumber="1" containsInteger="1" minValue="0" maxValue="0"/>
    </cacheField>
    <cacheField name="Period 4 _x000a_Amount" numFmtId="0">
      <sharedItems containsBlank="1" containsMixedTypes="1" containsNumber="1" containsInteger="1" minValue="0" maxValue="0"/>
    </cacheField>
    <cacheField name="Period 5 _x000a_Amount" numFmtId="0">
      <sharedItems containsBlank="1" containsMixedTypes="1" containsNumber="1" containsInteger="1" minValue="0" maxValue="0"/>
    </cacheField>
    <cacheField name="Period 6 _x000a_Amount" numFmtId="0">
      <sharedItems containsBlank="1" containsMixedTypes="1" containsNumber="1" containsInteger="1" minValue="0" maxValue="0"/>
    </cacheField>
    <cacheField name="Period 7 _x000a_Amount" numFmtId="0">
      <sharedItems containsBlank="1" containsMixedTypes="1" containsNumber="1" containsInteger="1" minValue="0" maxValue="0"/>
    </cacheField>
    <cacheField name="Period 8 _x000a_Amount" numFmtId="0">
      <sharedItems containsBlank="1" containsMixedTypes="1" containsNumber="1" containsInteger="1" minValue="0" maxValue="0"/>
    </cacheField>
    <cacheField name="Period 9 _x000a_Amount" numFmtId="0">
      <sharedItems containsBlank="1" containsMixedTypes="1" containsNumber="1" containsInteger="1" minValue="0" maxValue="0"/>
    </cacheField>
    <cacheField name="Period 10 _x000a_Amount" numFmtId="0">
      <sharedItems containsBlank="1" containsMixedTypes="1" containsNumber="1" containsInteger="1" minValue="0" maxValue="0"/>
    </cacheField>
    <cacheField name="TOTAL AMOUNT" numFmtId="0">
      <sharedItems containsBlank="1" containsMixedTypes="1" containsNumber="1" containsInteger="1" minValue="0" maxValue="0"/>
    </cacheField>
    <cacheField name="TOTAL UNITS" numFmtId="0">
      <sharedItems containsBlank="1" containsMixedTypes="1" containsNumber="1" containsInteger="1" minValue="0" maxValue="0"/>
    </cacheField>
    <cacheField name="% of Total Direct Cost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"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m/>
    <m/>
    <m/>
    <n v="0"/>
    <n v="0"/>
    <n v="0"/>
    <n v="0"/>
    <n v="0"/>
    <n v="0"/>
    <n v="0"/>
    <n v="0"/>
    <n v="0"/>
    <n v="0"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Name"/>
    <s v="Job Title"/>
    <s v="Annual Salary per FTE"/>
    <s v="Period 1 FTE Allocation"/>
    <s v="Period 2 FTE  Allocation"/>
    <s v="Period 3 FTE  Allocation"/>
    <s v="Period 4 FTE  Allocation"/>
    <s v="Period 5 FTE  Allocation"/>
    <s v="Period 6 FTE  Allocation"/>
    <s v="Period 7 FTE  Allocation"/>
    <s v="Period 8 FTE  Allocation"/>
    <s v="Period 9 FTE  Allocation"/>
    <s v="Period 10 FTE  Allocation"/>
    <s v="% Inflation (Annualized)"/>
    <s v="% Benefits"/>
    <s v="Notes (optional)"/>
    <s v="Addtl. Attribute 1 (optional)"/>
    <s v="Addtl. Attribute 2 (optional)"/>
    <s v="Period 1 Personnel Cost"/>
    <s v="Period 2 Personnel Cost"/>
    <s v="Period 3 Personnel Cost"/>
    <s v="Period 4 Personnel Cost"/>
    <s v="Period 5 Personnel Cost"/>
    <s v="Period 6 Personnel Cost"/>
    <s v="Period 7 Personnel Cost"/>
    <s v="Period 8 Personnel Cost"/>
    <s v="Period 9 Personnel Cost"/>
    <s v="Period 10 Personnel Cost"/>
    <s v="Total Personnel Cost"/>
    <s v="Total FTE Allocation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Travel Cost Item Description"/>
    <s v="Purpose of Trip"/>
    <s v="Cost per Item"/>
    <s v="Period 1 _x000a_No. of Items"/>
    <s v="Period 2 _x000a_No. of Items"/>
    <s v="Period 3 _x000a_No. of Items"/>
    <s v="Period 4 _x000a_No. of Items"/>
    <s v="Period 5 _x000a_No. of Items"/>
    <s v="Period 6 _x000a_No. of Items"/>
    <s v="Period 7 _x000a_No. of Items"/>
    <s v="Period 8 _x000a_No. of Items"/>
    <s v="Period 9 _x000a_No. of Items"/>
    <s v="Period 10 _x000a_No. of Items"/>
    <s v="N/A"/>
    <s v="N/A"/>
    <s v="Notes (optional)"/>
    <s v="Addtl. Attribute 1 (optional)"/>
    <s v="Addtl. Attribute 2 (optional)"/>
    <s v="Period 1 Travel Cost"/>
    <s v="Period 2 Travel Cost"/>
    <s v="Period 3 Travel Cost"/>
    <s v="Period 4 Travel Cost"/>
    <s v="Period 5 Travel Cost"/>
    <s v="Period 6 Travel Cost"/>
    <s v="Period 7 Travel Cost"/>
    <s v="Period 8 Travel Cost"/>
    <s v="Period 9 Travel Cost"/>
    <s v="Period 10 Travel Cost"/>
    <s v="Total Travel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Equipment Description"/>
    <s v="Purpose of Equipment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Equipment Cost"/>
    <s v="Period 2 Equipment Cost"/>
    <s v="Period 3 Equipment Cost"/>
    <s v="Period 4 Equipment Cost"/>
    <s v="Period 5 Equipment Cost"/>
    <s v="Period 6 Equipment Cost"/>
    <s v="Period 7 Equipment Cost"/>
    <s v="Period 8 Equipment Cost"/>
    <s v="Period 9 Equipment Cost"/>
    <s v="Period 10 Equipment Cost"/>
    <s v="Total Equipmen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Item description"/>
    <s v="Purpose of Item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Other Direct Cost"/>
    <s v="Period 2 Other Direct Cost"/>
    <s v="Period 3 Other Direct Cost"/>
    <s v="Period 4 Other Direct Cost"/>
    <s v="Period 5 Other Direct Cost"/>
    <s v="Period 6 Other Direct Cost"/>
    <s v="Period 7 Other Direct Cost"/>
    <s v="Period 8 Other Direct Cost"/>
    <s v="Period 9 Other Direct Cost"/>
    <s v="Period 10 Other Direct Cost"/>
    <s v="Total Other Direc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n v="0.15"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2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13:C21" firstHeaderRow="1" firstDataRow="2" firstDataCol="1"/>
  <pivotFields count="33">
    <pivotField axis="axisRow" showAll="0">
      <items count="208"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x="1"/>
        <item x="202"/>
        <item x="203"/>
        <item x="204"/>
        <item x="205"/>
        <item x="206"/>
        <item h="1" x="0"/>
        <item t="default"/>
      </items>
    </pivotField>
    <pivotField axis="axisCol" showAll="0" defaultSubtotal="0">
      <items count="2">
        <item x="1"/>
        <item x="0"/>
      </items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</pivotFields>
  <rowFields count="1">
    <field x="0"/>
  </rowFields>
  <rowItems count="7">
    <i>
      <x v="200"/>
    </i>
    <i>
      <x v="201"/>
    </i>
    <i>
      <x v="202"/>
    </i>
    <i>
      <x v="203"/>
    </i>
    <i>
      <x v="204"/>
    </i>
    <i>
      <x v="205"/>
    </i>
    <i t="grand">
      <x/>
    </i>
  </rowItems>
  <colFields count="1">
    <field x="1"/>
  </colFields>
  <colItems count="2">
    <i>
      <x v="1"/>
    </i>
    <i t="grand">
      <x/>
    </i>
  </colItems>
  <dataFields count="1">
    <dataField name="Sum of TOTAL AMOUNT" fld="30" baseField="33" baseItem="1" numFmtId="165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atesfoundation.org/documents/budget_template_instructions.docx" TargetMode="External"/><Relationship Id="rId13" Type="http://schemas.openxmlformats.org/officeDocument/2006/relationships/hyperlink" Target="https://docs.gatesfoundation.org/documents/budget_template_instructions.docx" TargetMode="External"/><Relationship Id="rId18" Type="http://schemas.openxmlformats.org/officeDocument/2006/relationships/hyperlink" Target="https://docs.gatesfoundation.org/documents/budget_template_instructions.docx" TargetMode="External"/><Relationship Id="rId26" Type="http://schemas.openxmlformats.org/officeDocument/2006/relationships/hyperlink" Target="https://docs.gatesfoundation.org/documents/budget_template_instructions.docx" TargetMode="External"/><Relationship Id="rId3" Type="http://schemas.openxmlformats.org/officeDocument/2006/relationships/hyperlink" Target="https://docs.gatesfoundation.org/documents/budget_template_instructions.docx" TargetMode="External"/><Relationship Id="rId21" Type="http://schemas.openxmlformats.org/officeDocument/2006/relationships/hyperlink" Target="https://docs.gatesfoundation.org/documents/budget_template_instructions.docx" TargetMode="External"/><Relationship Id="rId7" Type="http://schemas.openxmlformats.org/officeDocument/2006/relationships/hyperlink" Target="https://docs.gatesfoundation.org/documents/budget_template_instructions.docx" TargetMode="External"/><Relationship Id="rId12" Type="http://schemas.openxmlformats.org/officeDocument/2006/relationships/hyperlink" Target="https://docs.gatesfoundation.org/documents/budget_template_instructions.docx" TargetMode="External"/><Relationship Id="rId17" Type="http://schemas.openxmlformats.org/officeDocument/2006/relationships/hyperlink" Target="https://docs.gatesfoundation.org/documents/budget_template_instructions.docx" TargetMode="External"/><Relationship Id="rId25" Type="http://schemas.openxmlformats.org/officeDocument/2006/relationships/hyperlink" Target="https://docs.gatesfoundation.org/documents/budget_template_instructions.docx" TargetMode="External"/><Relationship Id="rId2" Type="http://schemas.openxmlformats.org/officeDocument/2006/relationships/hyperlink" Target="https://docs.gatesfoundation.org/documents/budget_template_instructions.docx" TargetMode="External"/><Relationship Id="rId16" Type="http://schemas.openxmlformats.org/officeDocument/2006/relationships/hyperlink" Target="https://docs.gatesfoundation.org/documents/budget_template_instructions.docx" TargetMode="External"/><Relationship Id="rId20" Type="http://schemas.openxmlformats.org/officeDocument/2006/relationships/hyperlink" Target="https://docs.gatesfoundation.org/documents/budget_template_instructions.docx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https://docs.gatesfoundation.org/documents/budget_template_instructions.docx" TargetMode="External"/><Relationship Id="rId6" Type="http://schemas.openxmlformats.org/officeDocument/2006/relationships/hyperlink" Target="https://docs.gatesfoundation.org/documents/budget_template_instructions.docx" TargetMode="External"/><Relationship Id="rId11" Type="http://schemas.openxmlformats.org/officeDocument/2006/relationships/hyperlink" Target="https://docs.gatesfoundation.org/documents/budget_template_instructions.docx" TargetMode="External"/><Relationship Id="rId24" Type="http://schemas.openxmlformats.org/officeDocument/2006/relationships/hyperlink" Target="https://docs.gatesfoundation.org/documents/budget_template_instructions.docx" TargetMode="External"/><Relationship Id="rId5" Type="http://schemas.openxmlformats.org/officeDocument/2006/relationships/hyperlink" Target="https://docs.gatesfoundation.org/documents/budget_template_instructions.docx" TargetMode="External"/><Relationship Id="rId15" Type="http://schemas.openxmlformats.org/officeDocument/2006/relationships/hyperlink" Target="https://docs.gatesfoundation.org/documents/budget_template_instructions.docx" TargetMode="External"/><Relationship Id="rId23" Type="http://schemas.openxmlformats.org/officeDocument/2006/relationships/hyperlink" Target="https://docs.gatesfoundation.org/documents/budget_template_instructions.docx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s://docs.gatesfoundation.org/documents/budget_template_instructions.docx" TargetMode="External"/><Relationship Id="rId19" Type="http://schemas.openxmlformats.org/officeDocument/2006/relationships/hyperlink" Target="https://docs.gatesfoundation.org/documents/budget_template_instructions.docx" TargetMode="External"/><Relationship Id="rId4" Type="http://schemas.openxmlformats.org/officeDocument/2006/relationships/hyperlink" Target="https://docs.gatesfoundation.org/documents/budget_template_instructions.docx" TargetMode="External"/><Relationship Id="rId9" Type="http://schemas.openxmlformats.org/officeDocument/2006/relationships/hyperlink" Target="https://docs.gatesfoundation.org/documents/budget_template_instructions.docx" TargetMode="External"/><Relationship Id="rId14" Type="http://schemas.openxmlformats.org/officeDocument/2006/relationships/hyperlink" Target="https://docs.gatesfoundation.org/documents/budget_template_instructions.docx" TargetMode="External"/><Relationship Id="rId22" Type="http://schemas.openxmlformats.org/officeDocument/2006/relationships/hyperlink" Target="https://docs.gatesfoundation.org/documents/budget_template_instructions.docx" TargetMode="External"/><Relationship Id="rId27" Type="http://schemas.openxmlformats.org/officeDocument/2006/relationships/hyperlink" Target="https://docs.gatesfoundation.org/documents/budget_template_instructions.docx" TargetMode="External"/><Relationship Id="rId30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autoPageBreaks="0" fitToPage="1"/>
  </sheetPr>
  <dimension ref="A1:Q72"/>
  <sheetViews>
    <sheetView showGridLines="0" zoomScale="90" zoomScaleNormal="90" zoomScaleSheetLayoutView="75" workbookViewId="0">
      <selection activeCell="H5" sqref="H5"/>
    </sheetView>
  </sheetViews>
  <sheetFormatPr defaultColWidth="12.7109375" defaultRowHeight="12.75" x14ac:dyDescent="0.2"/>
  <cols>
    <col min="1" max="16384" width="12.7109375" style="201"/>
  </cols>
  <sheetData>
    <row r="1" spans="1:17" ht="20.25" x14ac:dyDescent="0.3">
      <c r="A1" s="198" t="s">
        <v>266</v>
      </c>
      <c r="B1" s="249"/>
    </row>
    <row r="2" spans="1:17" ht="12.75" customHeight="1" x14ac:dyDescent="0.2">
      <c r="A2" s="470"/>
      <c r="B2" s="470"/>
      <c r="D2" s="507"/>
      <c r="E2" s="508"/>
      <c r="F2" s="509"/>
      <c r="H2" s="510"/>
      <c r="I2" s="510"/>
      <c r="J2" s="510"/>
    </row>
    <row r="3" spans="1:17" s="512" customFormat="1" ht="15" x14ac:dyDescent="0.2">
      <c r="A3" s="511" t="s">
        <v>452</v>
      </c>
      <c r="B3" s="511"/>
    </row>
    <row r="4" spans="1:17" s="512" customFormat="1" ht="15" x14ac:dyDescent="0.2">
      <c r="A4" s="511"/>
      <c r="B4" s="511"/>
    </row>
    <row r="5" spans="1:17" s="514" customFormat="1" ht="15.75" x14ac:dyDescent="0.25">
      <c r="A5" s="515" t="s">
        <v>453</v>
      </c>
      <c r="N5" s="755"/>
      <c r="O5" s="756"/>
      <c r="P5" s="756"/>
      <c r="Q5" s="756"/>
    </row>
    <row r="6" spans="1:17" s="514" customFormat="1" ht="15" x14ac:dyDescent="0.2">
      <c r="A6" s="512" t="s">
        <v>488</v>
      </c>
      <c r="N6" s="756"/>
      <c r="O6" s="756"/>
      <c r="P6" s="756"/>
      <c r="Q6" s="756"/>
    </row>
    <row r="7" spans="1:17" ht="13.5" thickBot="1" x14ac:dyDescent="0.25"/>
    <row r="8" spans="1:17" ht="12.75" customHeight="1" thickTop="1" x14ac:dyDescent="0.25">
      <c r="B8" s="516"/>
      <c r="C8" s="517"/>
      <c r="D8" s="518"/>
      <c r="E8" s="761" t="s">
        <v>278</v>
      </c>
      <c r="F8" s="519"/>
      <c r="G8" s="520"/>
      <c r="H8" s="521"/>
      <c r="I8" s="761" t="s">
        <v>278</v>
      </c>
      <c r="J8" s="522"/>
      <c r="K8" s="523"/>
      <c r="L8" s="524"/>
      <c r="M8"/>
      <c r="N8"/>
      <c r="O8"/>
      <c r="P8"/>
    </row>
    <row r="9" spans="1:17" s="514" customFormat="1" ht="15.75" customHeight="1" x14ac:dyDescent="0.25">
      <c r="B9" s="525"/>
      <c r="C9" s="526" t="s">
        <v>267</v>
      </c>
      <c r="D9" s="527"/>
      <c r="E9" s="762"/>
      <c r="F9" s="528"/>
      <c r="G9" s="529" t="s">
        <v>268</v>
      </c>
      <c r="H9" s="530"/>
      <c r="I9" s="762"/>
      <c r="J9" s="531"/>
      <c r="K9" s="532" t="s">
        <v>269</v>
      </c>
      <c r="L9" s="533"/>
      <c r="M9"/>
      <c r="N9"/>
      <c r="O9"/>
      <c r="P9"/>
    </row>
    <row r="10" spans="1:17" ht="12.75" customHeight="1" x14ac:dyDescent="0.25">
      <c r="B10" s="535"/>
      <c r="C10" s="536"/>
      <c r="D10" s="537"/>
      <c r="E10" s="762"/>
      <c r="F10" s="538"/>
      <c r="G10" s="539"/>
      <c r="H10" s="540"/>
      <c r="I10" s="762"/>
      <c r="J10" s="541"/>
      <c r="K10" s="542"/>
      <c r="L10" s="543"/>
      <c r="M10"/>
      <c r="N10"/>
      <c r="O10"/>
      <c r="P10"/>
    </row>
    <row r="11" spans="1:17" ht="12.75" customHeight="1" x14ac:dyDescent="0.25">
      <c r="B11" s="545"/>
      <c r="C11" s="470"/>
      <c r="D11" s="546"/>
      <c r="F11" s="545"/>
      <c r="G11" s="470"/>
      <c r="H11" s="546"/>
      <c r="J11" s="545"/>
      <c r="K11" s="470"/>
      <c r="L11" s="546"/>
      <c r="M11"/>
      <c r="N11"/>
      <c r="O11"/>
      <c r="P11"/>
    </row>
    <row r="12" spans="1:17" ht="12.75" customHeight="1" x14ac:dyDescent="0.25">
      <c r="B12" s="763" t="s">
        <v>285</v>
      </c>
      <c r="C12" s="764"/>
      <c r="D12" s="765"/>
      <c r="E12" s="398"/>
      <c r="F12" s="763" t="s">
        <v>454</v>
      </c>
      <c r="G12" s="764"/>
      <c r="H12" s="765"/>
      <c r="J12" s="763" t="s">
        <v>455</v>
      </c>
      <c r="K12" s="764"/>
      <c r="L12" s="765"/>
      <c r="M12"/>
      <c r="N12"/>
      <c r="O12"/>
      <c r="P12"/>
    </row>
    <row r="13" spans="1:17" ht="15" customHeight="1" x14ac:dyDescent="0.25">
      <c r="B13" s="763"/>
      <c r="C13" s="764"/>
      <c r="D13" s="765"/>
      <c r="F13" s="763"/>
      <c r="G13" s="764"/>
      <c r="H13" s="765"/>
      <c r="J13" s="763"/>
      <c r="K13" s="764"/>
      <c r="L13" s="765"/>
      <c r="M13"/>
      <c r="N13"/>
      <c r="O13"/>
      <c r="P13"/>
    </row>
    <row r="14" spans="1:17" ht="15" customHeight="1" x14ac:dyDescent="0.25">
      <c r="B14" s="763"/>
      <c r="C14" s="764"/>
      <c r="D14" s="765"/>
      <c r="F14" s="763"/>
      <c r="G14" s="764"/>
      <c r="H14" s="765"/>
      <c r="J14" s="763"/>
      <c r="K14" s="764"/>
      <c r="L14" s="765"/>
      <c r="M14"/>
      <c r="N14"/>
      <c r="O14"/>
      <c r="P14"/>
    </row>
    <row r="15" spans="1:17" ht="15" customHeight="1" x14ac:dyDescent="0.25">
      <c r="B15" s="763"/>
      <c r="C15" s="764"/>
      <c r="D15" s="765"/>
      <c r="F15" s="763"/>
      <c r="G15" s="764"/>
      <c r="H15" s="765"/>
      <c r="J15" s="763"/>
      <c r="K15" s="764"/>
      <c r="L15" s="765"/>
      <c r="M15"/>
      <c r="N15"/>
      <c r="O15"/>
      <c r="P15"/>
    </row>
    <row r="16" spans="1:17" ht="15.75" customHeight="1" thickBot="1" x14ac:dyDescent="0.3">
      <c r="B16" s="547"/>
      <c r="C16" s="548"/>
      <c r="D16" s="549"/>
      <c r="F16" s="547"/>
      <c r="G16" s="548"/>
      <c r="H16" s="549"/>
      <c r="J16" s="766"/>
      <c r="K16" s="767"/>
      <c r="L16" s="768"/>
      <c r="M16"/>
      <c r="N16"/>
      <c r="O16"/>
      <c r="P16"/>
    </row>
    <row r="17" spans="2:16" ht="15.75" customHeight="1" thickTop="1" x14ac:dyDescent="0.2">
      <c r="B17" s="470"/>
      <c r="C17" s="470"/>
      <c r="D17" s="470"/>
      <c r="F17" s="470"/>
      <c r="G17" s="470"/>
      <c r="H17" s="470"/>
      <c r="J17" s="550"/>
      <c r="K17" s="550"/>
      <c r="L17" s="550"/>
      <c r="N17" s="550"/>
      <c r="O17" s="550"/>
      <c r="P17" s="550"/>
    </row>
    <row r="18" spans="2:16" ht="13.5" thickBot="1" x14ac:dyDescent="0.25"/>
    <row r="19" spans="2:16" s="514" customFormat="1" ht="18.75" x14ac:dyDescent="0.3">
      <c r="B19" s="551" t="s">
        <v>382</v>
      </c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3"/>
    </row>
    <row r="20" spans="2:16" x14ac:dyDescent="0.2">
      <c r="B20" s="554"/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555"/>
    </row>
    <row r="21" spans="2:16" ht="15.75" x14ac:dyDescent="0.25">
      <c r="B21" s="554"/>
      <c r="C21" s="556" t="s">
        <v>383</v>
      </c>
      <c r="D21" s="510"/>
      <c r="E21" s="510"/>
      <c r="F21" s="470"/>
      <c r="G21" s="470"/>
      <c r="H21" s="556" t="s">
        <v>385</v>
      </c>
      <c r="I21" s="470"/>
      <c r="J21" s="470"/>
      <c r="K21" s="470"/>
      <c r="L21" s="470"/>
      <c r="M21" s="556" t="s">
        <v>393</v>
      </c>
      <c r="O21" s="470"/>
      <c r="P21" s="555"/>
    </row>
    <row r="22" spans="2:16" ht="15" x14ac:dyDescent="0.25">
      <c r="B22" s="554"/>
      <c r="C22" s="557"/>
      <c r="D22" s="510"/>
      <c r="E22" s="510"/>
      <c r="F22" s="470"/>
      <c r="G22" s="470"/>
      <c r="H22" s="470"/>
      <c r="I22" s="470"/>
      <c r="J22" s="470"/>
      <c r="K22" s="470"/>
      <c r="L22" s="470"/>
      <c r="M22" s="470"/>
      <c r="O22" s="470"/>
      <c r="P22" s="555"/>
    </row>
    <row r="23" spans="2:16" ht="15.75" customHeight="1" x14ac:dyDescent="0.2">
      <c r="B23" s="554"/>
      <c r="C23" s="758" t="s">
        <v>384</v>
      </c>
      <c r="D23" s="758"/>
      <c r="E23" s="758"/>
      <c r="F23" s="758"/>
      <c r="G23" s="470"/>
      <c r="H23" s="758" t="s">
        <v>387</v>
      </c>
      <c r="I23" s="758"/>
      <c r="J23" s="558"/>
      <c r="K23" s="558"/>
      <c r="L23" s="470"/>
      <c r="M23" s="758" t="s">
        <v>396</v>
      </c>
      <c r="N23" s="758"/>
      <c r="O23" s="758"/>
      <c r="P23" s="555"/>
    </row>
    <row r="24" spans="2:16" ht="15.75" customHeight="1" x14ac:dyDescent="0.2">
      <c r="B24" s="554"/>
      <c r="C24" s="758"/>
      <c r="D24" s="758"/>
      <c r="E24" s="758"/>
      <c r="F24" s="758"/>
      <c r="G24" s="470"/>
      <c r="H24" s="758"/>
      <c r="I24" s="758"/>
      <c r="J24" s="558"/>
      <c r="K24" s="558"/>
      <c r="L24" s="470"/>
      <c r="M24" s="758"/>
      <c r="N24" s="758"/>
      <c r="O24" s="758"/>
      <c r="P24" s="555"/>
    </row>
    <row r="25" spans="2:16" ht="15.75" customHeight="1" x14ac:dyDescent="0.2">
      <c r="B25" s="554"/>
      <c r="C25" s="758"/>
      <c r="D25" s="758"/>
      <c r="E25" s="758"/>
      <c r="F25" s="758"/>
      <c r="G25" s="470"/>
      <c r="H25" s="758"/>
      <c r="I25" s="758"/>
      <c r="J25" s="558"/>
      <c r="K25" s="558"/>
      <c r="L25" s="470"/>
      <c r="M25" s="758"/>
      <c r="N25" s="758"/>
      <c r="O25" s="758"/>
      <c r="P25" s="555"/>
    </row>
    <row r="26" spans="2:16" ht="12.75" customHeight="1" x14ac:dyDescent="0.2">
      <c r="B26" s="554"/>
      <c r="C26" s="559" t="s">
        <v>180</v>
      </c>
      <c r="D26" s="560"/>
      <c r="E26" s="561"/>
      <c r="F26" s="562"/>
      <c r="G26" s="470"/>
      <c r="H26" s="758"/>
      <c r="I26" s="758"/>
      <c r="J26" s="470"/>
      <c r="K26" s="470"/>
      <c r="L26" s="470"/>
      <c r="M26" s="758"/>
      <c r="N26" s="758"/>
      <c r="O26" s="758"/>
      <c r="P26" s="555"/>
    </row>
    <row r="27" spans="2:16" x14ac:dyDescent="0.2">
      <c r="B27" s="554"/>
      <c r="C27" s="563" t="s">
        <v>238</v>
      </c>
      <c r="D27" s="564"/>
      <c r="E27" s="565"/>
      <c r="F27" s="566"/>
      <c r="G27" s="470"/>
      <c r="H27" s="758"/>
      <c r="I27" s="758"/>
      <c r="J27" s="470"/>
      <c r="K27" s="470"/>
      <c r="L27" s="470"/>
      <c r="M27" s="470"/>
      <c r="N27" s="656"/>
      <c r="O27" s="759" t="s">
        <v>395</v>
      </c>
      <c r="P27" s="555"/>
    </row>
    <row r="28" spans="2:16" x14ac:dyDescent="0.2">
      <c r="B28" s="554"/>
      <c r="C28" s="567" t="s">
        <v>456</v>
      </c>
      <c r="D28" s="568"/>
      <c r="E28" s="569"/>
      <c r="F28" s="570"/>
      <c r="G28" s="470"/>
      <c r="H28" s="758"/>
      <c r="I28" s="758"/>
      <c r="J28" s="470"/>
      <c r="K28" s="470"/>
      <c r="L28" s="470"/>
      <c r="M28" s="658" t="s">
        <v>394</v>
      </c>
      <c r="N28" s="656"/>
      <c r="O28" s="760"/>
      <c r="P28" s="555"/>
    </row>
    <row r="29" spans="2:16" x14ac:dyDescent="0.2">
      <c r="B29" s="554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657">
        <v>42005</v>
      </c>
      <c r="N29" s="656"/>
      <c r="O29" s="659">
        <v>124237</v>
      </c>
      <c r="P29" s="555"/>
    </row>
    <row r="30" spans="2:16" x14ac:dyDescent="0.2">
      <c r="B30" s="554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555"/>
    </row>
    <row r="31" spans="2:16" ht="15.75" x14ac:dyDescent="0.25">
      <c r="B31" s="554"/>
      <c r="C31" s="556" t="s">
        <v>388</v>
      </c>
      <c r="D31" s="470"/>
      <c r="E31" s="470"/>
      <c r="F31" s="470"/>
      <c r="G31" s="470"/>
      <c r="H31" s="556" t="s">
        <v>381</v>
      </c>
      <c r="I31" s="470"/>
      <c r="J31" s="470"/>
      <c r="K31" s="470"/>
      <c r="L31" s="470"/>
      <c r="M31" s="470"/>
      <c r="N31" s="470"/>
      <c r="O31" s="470"/>
      <c r="P31" s="555"/>
    </row>
    <row r="32" spans="2:16" s="514" customFormat="1" ht="15" x14ac:dyDescent="0.2">
      <c r="B32" s="571"/>
      <c r="C32" s="470"/>
      <c r="D32" s="470"/>
      <c r="E32" s="470"/>
      <c r="F32" s="470"/>
      <c r="G32" s="513"/>
      <c r="H32" s="470"/>
      <c r="I32" s="470"/>
      <c r="J32" s="470"/>
      <c r="K32" s="470"/>
      <c r="L32" s="513"/>
      <c r="M32" s="513"/>
      <c r="N32" s="513"/>
      <c r="O32" s="513"/>
      <c r="P32" s="572"/>
    </row>
    <row r="33" spans="1:16" s="514" customFormat="1" ht="15.75" customHeight="1" x14ac:dyDescent="0.25">
      <c r="B33" s="571"/>
      <c r="C33" s="758" t="s">
        <v>389</v>
      </c>
      <c r="D33" s="758"/>
      <c r="E33" s="758"/>
      <c r="F33" s="758"/>
      <c r="G33" s="513"/>
      <c r="H33" s="758" t="s">
        <v>386</v>
      </c>
      <c r="I33" s="758"/>
      <c r="J33" s="470"/>
      <c r="K33" s="470"/>
      <c r="L33" s="513"/>
      <c r="M33" s="573" t="s">
        <v>343</v>
      </c>
      <c r="N33" s="513"/>
      <c r="O33" s="513"/>
      <c r="P33" s="572"/>
    </row>
    <row r="34" spans="1:16" s="514" customFormat="1" ht="15" x14ac:dyDescent="0.2">
      <c r="B34" s="571"/>
      <c r="C34" s="758"/>
      <c r="D34" s="758"/>
      <c r="E34" s="758"/>
      <c r="F34" s="758"/>
      <c r="G34" s="513"/>
      <c r="H34" s="758"/>
      <c r="I34" s="758"/>
      <c r="J34" s="470"/>
      <c r="K34" s="470"/>
      <c r="L34" s="513"/>
      <c r="M34" s="513"/>
      <c r="N34" s="513"/>
      <c r="O34" s="513"/>
      <c r="P34" s="572"/>
    </row>
    <row r="35" spans="1:16" s="514" customFormat="1" ht="15" x14ac:dyDescent="0.2">
      <c r="B35" s="571"/>
      <c r="C35" s="758"/>
      <c r="D35" s="758"/>
      <c r="E35" s="758"/>
      <c r="F35" s="758"/>
      <c r="G35" s="513"/>
      <c r="H35" s="758"/>
      <c r="I35" s="758"/>
      <c r="J35" s="470"/>
      <c r="K35" s="470"/>
      <c r="L35" s="513"/>
      <c r="M35" s="513"/>
      <c r="N35" s="513"/>
      <c r="O35" s="513"/>
      <c r="P35" s="572"/>
    </row>
    <row r="36" spans="1:16" s="514" customFormat="1" ht="15" x14ac:dyDescent="0.2">
      <c r="B36" s="571"/>
      <c r="C36" s="513"/>
      <c r="D36" s="513"/>
      <c r="E36" s="513"/>
      <c r="F36" s="513"/>
      <c r="G36" s="513"/>
      <c r="H36" s="758"/>
      <c r="I36" s="758"/>
      <c r="J36" s="470"/>
      <c r="K36" s="470"/>
      <c r="L36" s="513"/>
      <c r="M36" s="513"/>
      <c r="N36" s="513"/>
      <c r="O36" s="513"/>
      <c r="P36" s="572"/>
    </row>
    <row r="37" spans="1:16" s="514" customFormat="1" ht="15" x14ac:dyDescent="0.2">
      <c r="B37" s="571"/>
      <c r="C37" s="513"/>
      <c r="D37" s="513"/>
      <c r="E37" s="513"/>
      <c r="F37" s="513"/>
      <c r="G37" s="513"/>
      <c r="H37" s="758"/>
      <c r="I37" s="758"/>
      <c r="J37" s="470"/>
      <c r="K37" s="470"/>
      <c r="L37" s="513"/>
      <c r="M37" s="513"/>
      <c r="N37" s="513"/>
      <c r="O37" s="513"/>
      <c r="P37" s="572"/>
    </row>
    <row r="38" spans="1:16" s="514" customFormat="1" ht="15" x14ac:dyDescent="0.2">
      <c r="B38" s="571"/>
      <c r="C38" s="513"/>
      <c r="D38" s="513"/>
      <c r="E38" s="513"/>
      <c r="F38" s="513"/>
      <c r="G38" s="513"/>
      <c r="H38" s="574"/>
      <c r="I38" s="574"/>
      <c r="J38" s="470"/>
      <c r="K38" s="470"/>
      <c r="L38" s="513"/>
      <c r="M38" s="513"/>
      <c r="N38" s="513"/>
      <c r="O38" s="513"/>
      <c r="P38" s="572"/>
    </row>
    <row r="39" spans="1:16" s="514" customFormat="1" ht="15.75" thickBot="1" x14ac:dyDescent="0.25">
      <c r="B39" s="575"/>
      <c r="C39" s="576"/>
      <c r="D39" s="576"/>
      <c r="E39" s="576"/>
      <c r="F39" s="576"/>
      <c r="G39" s="576"/>
      <c r="H39" s="577"/>
      <c r="I39" s="577"/>
      <c r="J39" s="578"/>
      <c r="K39" s="578"/>
      <c r="L39" s="576"/>
      <c r="M39" s="576"/>
      <c r="N39" s="576"/>
      <c r="O39" s="576"/>
      <c r="P39" s="579"/>
    </row>
    <row r="40" spans="1:16" s="514" customFormat="1" ht="15" x14ac:dyDescent="0.2">
      <c r="H40" s="580"/>
      <c r="I40" s="580"/>
      <c r="J40" s="201"/>
      <c r="K40" s="201"/>
    </row>
    <row r="41" spans="1:16" ht="47.25" customHeight="1" x14ac:dyDescent="0.2">
      <c r="B41" s="757" t="s">
        <v>467</v>
      </c>
      <c r="C41" s="757"/>
      <c r="D41" s="757"/>
      <c r="E41" s="757"/>
      <c r="F41" s="757"/>
      <c r="G41" s="757"/>
      <c r="H41" s="757"/>
      <c r="I41" s="757"/>
    </row>
    <row r="42" spans="1:16" ht="15" x14ac:dyDescent="0.2">
      <c r="B42" s="581"/>
      <c r="C42" s="582"/>
      <c r="D42" s="582"/>
      <c r="E42" s="582"/>
      <c r="F42" s="582"/>
      <c r="G42" s="582"/>
      <c r="H42" s="582"/>
      <c r="I42" s="582"/>
    </row>
    <row r="43" spans="1:16" ht="45.75" customHeight="1" x14ac:dyDescent="0.2">
      <c r="B43" s="757" t="s">
        <v>468</v>
      </c>
      <c r="C43" s="757"/>
      <c r="D43" s="757"/>
      <c r="E43" s="757"/>
      <c r="F43" s="757"/>
      <c r="G43" s="757"/>
      <c r="H43" s="757"/>
      <c r="I43" s="757"/>
    </row>
    <row r="44" spans="1:16" ht="15" x14ac:dyDescent="0.2">
      <c r="A44" s="512"/>
    </row>
    <row r="46" spans="1:16" x14ac:dyDescent="0.2">
      <c r="A46" s="398" t="s">
        <v>465</v>
      </c>
    </row>
    <row r="47" spans="1:16" x14ac:dyDescent="0.2">
      <c r="A47" s="151" t="s">
        <v>466</v>
      </c>
    </row>
    <row r="48" spans="1:16" x14ac:dyDescent="0.2">
      <c r="F48" s="470"/>
      <c r="G48" s="470"/>
      <c r="H48" s="470"/>
    </row>
    <row r="49" spans="1:12" ht="15" x14ac:dyDescent="0.25">
      <c r="B49"/>
      <c r="C49"/>
      <c r="D49"/>
      <c r="E49" s="470"/>
      <c r="F49" s="583"/>
      <c r="G49" s="584"/>
      <c r="H49" s="585"/>
      <c r="J49" s="586"/>
      <c r="K49" s="587"/>
      <c r="L49" s="588"/>
    </row>
    <row r="50" spans="1:12" ht="15.75" x14ac:dyDescent="0.25">
      <c r="B50"/>
      <c r="C50"/>
      <c r="D50"/>
      <c r="E50" s="470"/>
      <c r="F50" s="590"/>
      <c r="G50" s="534" t="s">
        <v>270</v>
      </c>
      <c r="H50" s="589"/>
      <c r="J50" s="591"/>
      <c r="K50" s="592" t="s">
        <v>273</v>
      </c>
      <c r="L50" s="593"/>
    </row>
    <row r="51" spans="1:12" ht="15" x14ac:dyDescent="0.25">
      <c r="B51"/>
      <c r="C51"/>
      <c r="D51"/>
      <c r="E51" s="470"/>
      <c r="F51" s="595"/>
      <c r="G51" s="544"/>
      <c r="H51" s="594"/>
      <c r="J51" s="596"/>
      <c r="K51" s="597" t="s">
        <v>277</v>
      </c>
      <c r="L51" s="598"/>
    </row>
    <row r="52" spans="1:12" ht="15" x14ac:dyDescent="0.25">
      <c r="B52"/>
      <c r="C52"/>
      <c r="D52"/>
      <c r="E52" s="470"/>
      <c r="F52" s="600"/>
      <c r="G52" s="470"/>
      <c r="H52" s="599"/>
      <c r="J52" s="601"/>
      <c r="K52" s="602"/>
      <c r="L52" s="603"/>
    </row>
    <row r="53" spans="1:12" ht="12.75" customHeight="1" x14ac:dyDescent="0.25">
      <c r="B53"/>
      <c r="C53"/>
      <c r="D53"/>
      <c r="E53" s="470"/>
      <c r="F53" s="772" t="s">
        <v>339</v>
      </c>
      <c r="G53" s="764"/>
      <c r="H53" s="773"/>
      <c r="J53" s="769" t="s">
        <v>280</v>
      </c>
      <c r="K53" s="770"/>
      <c r="L53" s="771"/>
    </row>
    <row r="54" spans="1:12" ht="15" x14ac:dyDescent="0.25">
      <c r="B54"/>
      <c r="C54"/>
      <c r="D54"/>
      <c r="E54" s="470"/>
      <c r="F54" s="772"/>
      <c r="G54" s="764"/>
      <c r="H54" s="773"/>
      <c r="J54" s="769"/>
      <c r="K54" s="770"/>
      <c r="L54" s="771"/>
    </row>
    <row r="55" spans="1:12" ht="15" x14ac:dyDescent="0.25">
      <c r="B55"/>
      <c r="C55"/>
      <c r="D55"/>
      <c r="E55" s="470"/>
      <c r="F55" s="772"/>
      <c r="G55" s="764"/>
      <c r="H55" s="773"/>
      <c r="J55" s="769"/>
      <c r="K55" s="770"/>
      <c r="L55" s="771"/>
    </row>
    <row r="56" spans="1:12" ht="15" x14ac:dyDescent="0.25">
      <c r="B56"/>
      <c r="C56"/>
      <c r="D56"/>
      <c r="E56" s="470"/>
      <c r="F56" s="772"/>
      <c r="G56" s="764"/>
      <c r="H56" s="773"/>
      <c r="J56" s="769"/>
      <c r="K56" s="770"/>
      <c r="L56" s="771"/>
    </row>
    <row r="57" spans="1:12" ht="15" x14ac:dyDescent="0.25">
      <c r="B57"/>
      <c r="C57"/>
      <c r="D57"/>
      <c r="E57" s="470"/>
      <c r="F57" s="604"/>
      <c r="G57" s="605"/>
      <c r="H57" s="606"/>
      <c r="J57" s="607"/>
      <c r="K57" s="608"/>
      <c r="L57" s="609"/>
    </row>
    <row r="61" spans="1:12" x14ac:dyDescent="0.2">
      <c r="A61" s="398" t="s">
        <v>275</v>
      </c>
    </row>
    <row r="62" spans="1:12" x14ac:dyDescent="0.2">
      <c r="A62" s="151" t="s">
        <v>458</v>
      </c>
    </row>
    <row r="64" spans="1:12" x14ac:dyDescent="0.2">
      <c r="B64" s="610"/>
      <c r="C64" s="611"/>
      <c r="D64" s="612"/>
      <c r="F64" s="613"/>
      <c r="G64" s="614"/>
      <c r="H64" s="615"/>
      <c r="J64" s="616"/>
      <c r="K64" s="617"/>
      <c r="L64" s="618"/>
    </row>
    <row r="65" spans="2:12" ht="15.75" x14ac:dyDescent="0.25">
      <c r="B65" s="619"/>
      <c r="C65" s="620" t="s">
        <v>274</v>
      </c>
      <c r="D65" s="621"/>
      <c r="F65" s="622"/>
      <c r="G65" s="623" t="s">
        <v>272</v>
      </c>
      <c r="H65" s="624"/>
      <c r="J65" s="625"/>
      <c r="K65" s="626" t="s">
        <v>344</v>
      </c>
      <c r="L65" s="627"/>
    </row>
    <row r="66" spans="2:12" x14ac:dyDescent="0.2">
      <c r="B66" s="628"/>
      <c r="C66" s="629" t="s">
        <v>276</v>
      </c>
      <c r="D66" s="630"/>
      <c r="F66" s="631"/>
      <c r="G66" s="632" t="s">
        <v>277</v>
      </c>
      <c r="H66" s="633"/>
      <c r="J66" s="634"/>
      <c r="K66" s="635" t="s">
        <v>277</v>
      </c>
      <c r="L66" s="636"/>
    </row>
    <row r="67" spans="2:12" x14ac:dyDescent="0.2">
      <c r="B67" s="637"/>
      <c r="C67" s="470"/>
      <c r="D67" s="638"/>
      <c r="F67" s="639"/>
      <c r="G67" s="640"/>
      <c r="H67" s="641"/>
      <c r="J67" s="637"/>
      <c r="K67" s="470"/>
      <c r="L67" s="638"/>
    </row>
    <row r="68" spans="2:12" ht="12.75" customHeight="1" x14ac:dyDescent="0.2">
      <c r="B68" s="769" t="s">
        <v>460</v>
      </c>
      <c r="C68" s="770"/>
      <c r="D68" s="771"/>
      <c r="F68" s="769" t="s">
        <v>459</v>
      </c>
      <c r="G68" s="770"/>
      <c r="H68" s="771"/>
      <c r="J68" s="769" t="s">
        <v>279</v>
      </c>
      <c r="K68" s="770"/>
      <c r="L68" s="771"/>
    </row>
    <row r="69" spans="2:12" x14ac:dyDescent="0.2">
      <c r="B69" s="769"/>
      <c r="C69" s="770"/>
      <c r="D69" s="771"/>
      <c r="F69" s="769"/>
      <c r="G69" s="770"/>
      <c r="H69" s="771"/>
      <c r="J69" s="769"/>
      <c r="K69" s="770"/>
      <c r="L69" s="771"/>
    </row>
    <row r="70" spans="2:12" x14ac:dyDescent="0.2">
      <c r="B70" s="769"/>
      <c r="C70" s="770"/>
      <c r="D70" s="771"/>
      <c r="F70" s="769"/>
      <c r="G70" s="770"/>
      <c r="H70" s="771"/>
      <c r="J70" s="769"/>
      <c r="K70" s="770"/>
      <c r="L70" s="771"/>
    </row>
    <row r="71" spans="2:12" x14ac:dyDescent="0.2">
      <c r="B71" s="769"/>
      <c r="C71" s="770"/>
      <c r="D71" s="771"/>
      <c r="F71" s="769"/>
      <c r="G71" s="770"/>
      <c r="H71" s="771"/>
      <c r="J71" s="769"/>
      <c r="K71" s="770"/>
      <c r="L71" s="771"/>
    </row>
    <row r="72" spans="2:12" x14ac:dyDescent="0.2">
      <c r="B72" s="642"/>
      <c r="C72" s="643"/>
      <c r="D72" s="644"/>
      <c r="F72" s="642"/>
      <c r="G72" s="643"/>
      <c r="H72" s="644"/>
      <c r="J72" s="642"/>
      <c r="K72" s="643"/>
      <c r="L72" s="644"/>
    </row>
  </sheetData>
  <sheetProtection algorithmName="SHA-512" hashValue="olc1tRLs3/Jn/lz1rHjCK75zBxsh1Xp00mNTlUl1LZOuCIM6nSD0DqgdpHyxCXynxALNL5P3WWW0ajHLtBejKg==" saltValue="gQXdabTfP1E1XcuFsmvyTA==" spinCount="100000" sheet="1" objects="1" scenarios="1" formatRows="0" insertRows="0"/>
  <mergeCells count="19">
    <mergeCell ref="J68:L71"/>
    <mergeCell ref="F68:H71"/>
    <mergeCell ref="B68:D71"/>
    <mergeCell ref="J53:L56"/>
    <mergeCell ref="F53:H56"/>
    <mergeCell ref="N5:Q6"/>
    <mergeCell ref="B43:I43"/>
    <mergeCell ref="B41:I41"/>
    <mergeCell ref="C23:F25"/>
    <mergeCell ref="C33:F35"/>
    <mergeCell ref="H33:I37"/>
    <mergeCell ref="H23:I28"/>
    <mergeCell ref="M23:O26"/>
    <mergeCell ref="O27:O28"/>
    <mergeCell ref="I8:I10"/>
    <mergeCell ref="J12:L16"/>
    <mergeCell ref="B12:D15"/>
    <mergeCell ref="F12:H15"/>
    <mergeCell ref="E8:E10"/>
  </mergeCells>
  <printOptions horizontalCentered="1"/>
  <pageMargins left="0.25" right="0.25" top="0.25" bottom="0.75" header="0.27" footer="0.25"/>
  <pageSetup scale="47" fitToHeight="0" orientation="portrait" r:id="rId1"/>
  <headerFooter alignWithMargins="0">
    <oddFooter>&amp;C&amp;A&amp;R&amp;9&amp;P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EC107"/>
  <sheetViews>
    <sheetView showGridLines="0" zoomScale="90" zoomScaleNormal="90" workbookViewId="0">
      <selection activeCell="B1" sqref="B1"/>
    </sheetView>
  </sheetViews>
  <sheetFormatPr defaultColWidth="9.140625" defaultRowHeight="15" outlineLevelRow="2" outlineLevelCol="2" x14ac:dyDescent="0.25"/>
  <cols>
    <col min="1" max="1" width="3.7109375" style="288" customWidth="1"/>
    <col min="2" max="2" width="4.7109375" style="288" customWidth="1"/>
    <col min="3" max="3" width="35.28515625" style="288" customWidth="1"/>
    <col min="4" max="4" width="3.7109375" style="271" customWidth="1"/>
    <col min="5" max="9" width="14.28515625" style="288" customWidth="1" outlineLevel="1"/>
    <col min="10" max="14" width="14.28515625" style="288" customWidth="1" outlineLevel="2"/>
    <col min="15" max="15" width="14.28515625" style="288" customWidth="1" outlineLevel="1"/>
    <col min="16" max="16" width="2.7109375" style="271" customWidth="1"/>
    <col min="17" max="17" width="3.7109375" style="271" customWidth="1"/>
    <col min="18" max="22" width="14.28515625" style="288" hidden="1" customWidth="1" outlineLevel="1"/>
    <col min="23" max="27" width="14.28515625" style="288" hidden="1" customWidth="1" outlineLevel="2"/>
    <col min="28" max="28" width="14.28515625" style="288" hidden="1" customWidth="1" outlineLevel="1" collapsed="1"/>
    <col min="29" max="29" width="2.7109375" style="271" customWidth="1" collapsed="1"/>
    <col min="30" max="30" width="3.7109375" style="271" customWidth="1"/>
    <col min="31" max="35" width="14.28515625" style="288" hidden="1" customWidth="1" outlineLevel="1"/>
    <col min="36" max="40" width="14.28515625" style="288" hidden="1" customWidth="1" outlineLevel="2"/>
    <col min="41" max="41" width="14.28515625" style="288" hidden="1" customWidth="1" outlineLevel="1" collapsed="1"/>
    <col min="42" max="42" width="2.7109375" style="271" customWidth="1" collapsed="1"/>
    <col min="43" max="43" width="3.7109375" style="271" customWidth="1"/>
    <col min="44" max="48" width="14.28515625" style="288" hidden="1" customWidth="1" outlineLevel="1"/>
    <col min="49" max="53" width="14.28515625" style="288" hidden="1" customWidth="1" outlineLevel="2"/>
    <col min="54" max="54" width="14.28515625" style="288" hidden="1" customWidth="1" outlineLevel="1" collapsed="1"/>
    <col min="55" max="55" width="2.7109375" style="271" customWidth="1" collapsed="1"/>
    <col min="56" max="56" width="3.7109375" style="271" customWidth="1"/>
    <col min="57" max="61" width="14.28515625" style="288" hidden="1" customWidth="1" outlineLevel="1"/>
    <col min="62" max="66" width="14.28515625" style="288" hidden="1" customWidth="1" outlineLevel="2"/>
    <col min="67" max="67" width="14.28515625" style="288" hidden="1" customWidth="1" outlineLevel="1" collapsed="1"/>
    <col min="68" max="68" width="2.7109375" style="271" customWidth="1" collapsed="1"/>
    <col min="69" max="69" width="3.7109375" style="271" customWidth="1"/>
    <col min="70" max="74" width="14.28515625" style="288" hidden="1" customWidth="1" outlineLevel="1"/>
    <col min="75" max="79" width="14.28515625" style="288" hidden="1" customWidth="1" outlineLevel="2"/>
    <col min="80" max="80" width="14.28515625" style="288" hidden="1" customWidth="1" outlineLevel="1" collapsed="1"/>
    <col min="81" max="81" width="2.7109375" style="271" customWidth="1" collapsed="1"/>
    <col min="82" max="82" width="3.7109375" style="271" customWidth="1"/>
    <col min="83" max="87" width="14.28515625" style="288" hidden="1" customWidth="1" outlineLevel="1"/>
    <col min="88" max="92" width="14.28515625" style="288" hidden="1" customWidth="1" outlineLevel="2"/>
    <col min="93" max="93" width="14.28515625" style="288" hidden="1" customWidth="1" outlineLevel="1" collapsed="1"/>
    <col min="94" max="94" width="2.7109375" style="271" customWidth="1" collapsed="1"/>
    <col min="95" max="95" width="3.7109375" style="271" customWidth="1"/>
    <col min="96" max="100" width="14.28515625" style="288" hidden="1" customWidth="1" outlineLevel="1"/>
    <col min="101" max="105" width="14.28515625" style="288" hidden="1" customWidth="1" outlineLevel="2"/>
    <col min="106" max="106" width="14.28515625" style="288" hidden="1" customWidth="1" outlineLevel="1" collapsed="1"/>
    <col min="107" max="107" width="2.7109375" style="271" customWidth="1" collapsed="1"/>
    <col min="108" max="108" width="3.7109375" style="271" customWidth="1"/>
    <col min="109" max="113" width="14.28515625" style="288" hidden="1" customWidth="1" outlineLevel="1"/>
    <col min="114" max="118" width="14.28515625" style="288" hidden="1" customWidth="1" outlineLevel="2"/>
    <col min="119" max="119" width="14.28515625" style="288" hidden="1" customWidth="1" outlineLevel="1" collapsed="1"/>
    <col min="120" max="120" width="2.7109375" style="271" customWidth="1" collapsed="1"/>
    <col min="121" max="121" width="3.7109375" style="271" customWidth="1"/>
    <col min="122" max="126" width="14.28515625" style="288" hidden="1" customWidth="1" outlineLevel="1"/>
    <col min="127" max="131" width="14.28515625" style="288" hidden="1" customWidth="1" outlineLevel="2"/>
    <col min="132" max="132" width="14.28515625" style="288" hidden="1" customWidth="1" outlineLevel="1" collapsed="1"/>
    <col min="133" max="133" width="2.7109375" style="271" customWidth="1" collapsed="1"/>
    <col min="134" max="16384" width="9.140625" style="288"/>
  </cols>
  <sheetData>
    <row r="1" spans="1:133" s="11" customFormat="1" ht="20.25" x14ac:dyDescent="0.3">
      <c r="A1" s="198" t="s">
        <v>287</v>
      </c>
      <c r="B1" s="198"/>
      <c r="C1" s="198"/>
      <c r="D1" s="198"/>
      <c r="E1" s="198"/>
      <c r="F1" s="198"/>
      <c r="G1" s="30"/>
      <c r="H1" s="30"/>
      <c r="I1" s="30"/>
      <c r="J1" s="30"/>
      <c r="K1" s="30"/>
      <c r="L1" s="30"/>
      <c r="M1" s="30"/>
      <c r="N1" s="30"/>
      <c r="O1" s="30"/>
      <c r="P1" s="271"/>
      <c r="Q1" s="198"/>
      <c r="R1" s="198"/>
      <c r="S1" s="198"/>
      <c r="T1" s="30"/>
      <c r="U1" s="30"/>
      <c r="V1" s="30"/>
      <c r="W1" s="30"/>
      <c r="X1" s="30"/>
      <c r="Y1" s="30"/>
      <c r="Z1" s="30"/>
      <c r="AA1" s="30"/>
      <c r="AB1" s="30"/>
      <c r="AC1" s="271"/>
      <c r="AD1" s="198"/>
      <c r="AE1" s="198"/>
      <c r="AF1" s="198"/>
      <c r="AG1" s="30"/>
      <c r="AH1" s="30"/>
      <c r="AI1" s="30"/>
      <c r="AJ1" s="30"/>
      <c r="AK1" s="30"/>
      <c r="AL1" s="30"/>
      <c r="AM1" s="30"/>
      <c r="AN1" s="30"/>
      <c r="AO1" s="30"/>
      <c r="AP1" s="271"/>
      <c r="AQ1" s="198"/>
      <c r="AR1" s="198"/>
      <c r="AS1" s="198"/>
      <c r="AT1" s="30"/>
      <c r="AU1" s="30"/>
      <c r="AV1" s="30"/>
      <c r="AW1" s="30"/>
      <c r="AX1" s="30"/>
      <c r="AY1" s="30"/>
      <c r="AZ1" s="30"/>
      <c r="BA1" s="30"/>
      <c r="BB1" s="30"/>
      <c r="BC1" s="271"/>
      <c r="BD1" s="198"/>
      <c r="BE1" s="198"/>
      <c r="BF1" s="198"/>
      <c r="BG1" s="30"/>
      <c r="BH1" s="30"/>
      <c r="BI1" s="30"/>
      <c r="BJ1" s="30"/>
      <c r="BK1" s="30"/>
      <c r="BL1" s="30"/>
      <c r="BM1" s="30"/>
      <c r="BN1" s="30"/>
      <c r="BO1" s="30"/>
      <c r="BP1" s="271"/>
      <c r="BQ1" s="198"/>
      <c r="BR1" s="198"/>
      <c r="BS1" s="198"/>
      <c r="BT1" s="30"/>
      <c r="BU1" s="30"/>
      <c r="BV1" s="30"/>
      <c r="BW1" s="30"/>
      <c r="BX1" s="30"/>
      <c r="BY1" s="30"/>
      <c r="BZ1" s="30"/>
      <c r="CA1" s="30"/>
      <c r="CB1" s="30"/>
      <c r="CC1" s="271"/>
      <c r="CD1" s="198"/>
      <c r="CE1" s="198"/>
      <c r="CF1" s="198"/>
      <c r="CG1" s="30"/>
      <c r="CH1" s="30"/>
      <c r="CI1" s="30"/>
      <c r="CJ1" s="30"/>
      <c r="CK1" s="30"/>
      <c r="CL1" s="30"/>
      <c r="CM1" s="30"/>
      <c r="CN1" s="30"/>
      <c r="CO1" s="30"/>
      <c r="CP1" s="271"/>
      <c r="CQ1" s="198"/>
      <c r="CR1" s="198"/>
      <c r="CS1" s="198"/>
      <c r="CT1" s="30"/>
      <c r="CU1" s="30"/>
      <c r="CV1" s="30"/>
      <c r="CW1" s="30"/>
      <c r="CX1" s="30"/>
      <c r="CY1" s="30"/>
      <c r="CZ1" s="30"/>
      <c r="DA1" s="30"/>
      <c r="DB1" s="30"/>
      <c r="DC1" s="271"/>
      <c r="DD1" s="198"/>
      <c r="DE1" s="198"/>
      <c r="DF1" s="198"/>
      <c r="DG1" s="30"/>
      <c r="DH1" s="30"/>
      <c r="DI1" s="30"/>
      <c r="DJ1" s="30"/>
      <c r="DK1" s="30"/>
      <c r="DL1" s="30"/>
      <c r="DM1" s="30"/>
      <c r="DN1" s="30"/>
      <c r="DO1" s="30"/>
      <c r="DP1" s="271"/>
      <c r="DQ1" s="198"/>
      <c r="DR1" s="198"/>
      <c r="DS1" s="198"/>
      <c r="DT1" s="30"/>
      <c r="DU1" s="30"/>
      <c r="DV1" s="30"/>
      <c r="DW1" s="30"/>
      <c r="DX1" s="30"/>
      <c r="DY1" s="30"/>
      <c r="DZ1" s="30"/>
      <c r="EA1" s="30"/>
      <c r="EB1" s="30"/>
      <c r="EC1" s="271"/>
    </row>
    <row r="2" spans="1:133" s="272" customFormat="1" ht="46.5" customHeight="1" x14ac:dyDescent="0.25">
      <c r="B2" s="273"/>
      <c r="C2" s="274" t="s">
        <v>283</v>
      </c>
      <c r="D2" s="275" t="s">
        <v>289</v>
      </c>
      <c r="E2" s="276" t="s">
        <v>288</v>
      </c>
      <c r="F2" s="277"/>
      <c r="G2" s="277"/>
      <c r="H2" s="277"/>
      <c r="I2" s="277"/>
      <c r="J2" s="277"/>
      <c r="K2" s="278"/>
      <c r="L2" s="278"/>
      <c r="M2" s="278"/>
      <c r="N2" s="278"/>
      <c r="O2" s="279"/>
      <c r="P2" s="271"/>
      <c r="Q2" s="275" t="s">
        <v>291</v>
      </c>
      <c r="R2" s="276" t="s">
        <v>292</v>
      </c>
      <c r="S2" s="277"/>
      <c r="T2" s="277"/>
      <c r="U2" s="277"/>
      <c r="V2" s="277"/>
      <c r="W2" s="277"/>
      <c r="X2" s="278"/>
      <c r="Y2" s="278"/>
      <c r="Z2" s="278"/>
      <c r="AA2" s="278"/>
      <c r="AB2" s="279"/>
      <c r="AC2" s="271"/>
      <c r="AD2" s="275" t="s">
        <v>293</v>
      </c>
      <c r="AE2" s="276" t="s">
        <v>294</v>
      </c>
      <c r="AF2" s="277"/>
      <c r="AG2" s="277"/>
      <c r="AH2" s="277"/>
      <c r="AI2" s="277"/>
      <c r="AJ2" s="277"/>
      <c r="AK2" s="278"/>
      <c r="AL2" s="278"/>
      <c r="AM2" s="278"/>
      <c r="AN2" s="278"/>
      <c r="AO2" s="279"/>
      <c r="AP2" s="271"/>
      <c r="AQ2" s="275" t="s">
        <v>332</v>
      </c>
      <c r="AR2" s="276" t="s">
        <v>295</v>
      </c>
      <c r="AS2" s="277"/>
      <c r="AT2" s="277"/>
      <c r="AU2" s="277"/>
      <c r="AV2" s="277"/>
      <c r="AW2" s="277"/>
      <c r="AX2" s="278"/>
      <c r="AY2" s="278"/>
      <c r="AZ2" s="278"/>
      <c r="BA2" s="278"/>
      <c r="BB2" s="279"/>
      <c r="BC2" s="271"/>
      <c r="BD2" s="275" t="s">
        <v>333</v>
      </c>
      <c r="BE2" s="276" t="s">
        <v>296</v>
      </c>
      <c r="BF2" s="277"/>
      <c r="BG2" s="277"/>
      <c r="BH2" s="277"/>
      <c r="BI2" s="277"/>
      <c r="BJ2" s="277"/>
      <c r="BK2" s="278"/>
      <c r="BL2" s="278"/>
      <c r="BM2" s="278"/>
      <c r="BN2" s="278"/>
      <c r="BO2" s="279"/>
      <c r="BP2" s="271"/>
      <c r="BQ2" s="275" t="s">
        <v>334</v>
      </c>
      <c r="BR2" s="276" t="s">
        <v>297</v>
      </c>
      <c r="BS2" s="277"/>
      <c r="BT2" s="277"/>
      <c r="BU2" s="277"/>
      <c r="BV2" s="277"/>
      <c r="BW2" s="277"/>
      <c r="BX2" s="278"/>
      <c r="BY2" s="278"/>
      <c r="BZ2" s="278"/>
      <c r="CA2" s="278"/>
      <c r="CB2" s="279"/>
      <c r="CC2" s="271"/>
      <c r="CD2" s="275" t="s">
        <v>335</v>
      </c>
      <c r="CE2" s="276" t="s">
        <v>298</v>
      </c>
      <c r="CF2" s="277"/>
      <c r="CG2" s="277"/>
      <c r="CH2" s="277"/>
      <c r="CI2" s="277"/>
      <c r="CJ2" s="277"/>
      <c r="CK2" s="278"/>
      <c r="CL2" s="278"/>
      <c r="CM2" s="278"/>
      <c r="CN2" s="278"/>
      <c r="CO2" s="279"/>
      <c r="CP2" s="271"/>
      <c r="CQ2" s="275" t="s">
        <v>336</v>
      </c>
      <c r="CR2" s="276" t="s">
        <v>299</v>
      </c>
      <c r="CS2" s="277"/>
      <c r="CT2" s="277"/>
      <c r="CU2" s="277"/>
      <c r="CV2" s="277"/>
      <c r="CW2" s="277"/>
      <c r="CX2" s="278"/>
      <c r="CY2" s="278"/>
      <c r="CZ2" s="278"/>
      <c r="DA2" s="278"/>
      <c r="DB2" s="279"/>
      <c r="DC2" s="271"/>
      <c r="DD2" s="275" t="s">
        <v>337</v>
      </c>
      <c r="DE2" s="276" t="s">
        <v>300</v>
      </c>
      <c r="DF2" s="277"/>
      <c r="DG2" s="277"/>
      <c r="DH2" s="277"/>
      <c r="DI2" s="277"/>
      <c r="DJ2" s="277"/>
      <c r="DK2" s="278"/>
      <c r="DL2" s="278"/>
      <c r="DM2" s="278"/>
      <c r="DN2" s="278"/>
      <c r="DO2" s="279"/>
      <c r="DP2" s="271"/>
      <c r="DQ2" s="275" t="s">
        <v>338</v>
      </c>
      <c r="DR2" s="276" t="s">
        <v>301</v>
      </c>
      <c r="DS2" s="277"/>
      <c r="DT2" s="277"/>
      <c r="DU2" s="277"/>
      <c r="DV2" s="277"/>
      <c r="DW2" s="277"/>
      <c r="DX2" s="278"/>
      <c r="DY2" s="278"/>
      <c r="DZ2" s="278"/>
      <c r="EA2" s="278"/>
      <c r="EB2" s="279"/>
      <c r="EC2" s="271"/>
    </row>
    <row r="3" spans="1:133" s="271" customFormat="1" ht="29.25" customHeight="1" thickBot="1" x14ac:dyDescent="0.35">
      <c r="E3" s="280" t="s">
        <v>290</v>
      </c>
      <c r="R3" s="280" t="s">
        <v>290</v>
      </c>
      <c r="AE3" s="280" t="s">
        <v>290</v>
      </c>
      <c r="AR3" s="280" t="s">
        <v>290</v>
      </c>
      <c r="BE3" s="280" t="s">
        <v>290</v>
      </c>
      <c r="BR3" s="280" t="s">
        <v>290</v>
      </c>
      <c r="CE3" s="280" t="s">
        <v>290</v>
      </c>
      <c r="CR3" s="280" t="s">
        <v>290</v>
      </c>
      <c r="DE3" s="280" t="s">
        <v>290</v>
      </c>
      <c r="DR3" s="280" t="s">
        <v>290</v>
      </c>
    </row>
    <row r="4" spans="1:133" s="287" customFormat="1" x14ac:dyDescent="0.25">
      <c r="A4" s="271"/>
      <c r="B4" s="281"/>
      <c r="C4" s="282"/>
      <c r="D4" s="271"/>
      <c r="E4" s="283"/>
      <c r="F4" s="284"/>
      <c r="G4" s="284"/>
      <c r="H4" s="284"/>
      <c r="I4" s="284"/>
      <c r="J4" s="284"/>
      <c r="K4" s="284"/>
      <c r="L4" s="284"/>
      <c r="M4" s="284"/>
      <c r="N4" s="285"/>
      <c r="O4" s="286"/>
      <c r="Q4" s="271"/>
      <c r="R4" s="283"/>
      <c r="S4" s="284"/>
      <c r="T4" s="284"/>
      <c r="U4" s="284"/>
      <c r="V4" s="284"/>
      <c r="W4" s="284"/>
      <c r="X4" s="284"/>
      <c r="Y4" s="284"/>
      <c r="Z4" s="284"/>
      <c r="AA4" s="285"/>
      <c r="AB4" s="286"/>
      <c r="AD4" s="271"/>
      <c r="AE4" s="283"/>
      <c r="AF4" s="284"/>
      <c r="AG4" s="284"/>
      <c r="AH4" s="284"/>
      <c r="AI4" s="284"/>
      <c r="AJ4" s="284"/>
      <c r="AK4" s="284"/>
      <c r="AL4" s="284"/>
      <c r="AM4" s="284"/>
      <c r="AN4" s="285"/>
      <c r="AO4" s="286"/>
      <c r="AQ4" s="271"/>
      <c r="AR4" s="283"/>
      <c r="AS4" s="284"/>
      <c r="AT4" s="284"/>
      <c r="AU4" s="284"/>
      <c r="AV4" s="284"/>
      <c r="AW4" s="284"/>
      <c r="AX4" s="284"/>
      <c r="AY4" s="284"/>
      <c r="AZ4" s="284"/>
      <c r="BA4" s="285"/>
      <c r="BB4" s="286"/>
      <c r="BD4" s="271"/>
      <c r="BE4" s="283"/>
      <c r="BF4" s="284"/>
      <c r="BG4" s="284"/>
      <c r="BH4" s="284"/>
      <c r="BI4" s="284"/>
      <c r="BJ4" s="284"/>
      <c r="BK4" s="284"/>
      <c r="BL4" s="284"/>
      <c r="BM4" s="284"/>
      <c r="BN4" s="285"/>
      <c r="BO4" s="286"/>
      <c r="BQ4" s="271"/>
      <c r="BR4" s="283"/>
      <c r="BS4" s="284"/>
      <c r="BT4" s="284"/>
      <c r="BU4" s="284"/>
      <c r="BV4" s="284"/>
      <c r="BW4" s="284"/>
      <c r="BX4" s="284"/>
      <c r="BY4" s="284"/>
      <c r="BZ4" s="284"/>
      <c r="CA4" s="285"/>
      <c r="CB4" s="286"/>
      <c r="CD4" s="271"/>
      <c r="CE4" s="283"/>
      <c r="CF4" s="284"/>
      <c r="CG4" s="284"/>
      <c r="CH4" s="284"/>
      <c r="CI4" s="284"/>
      <c r="CJ4" s="284"/>
      <c r="CK4" s="284"/>
      <c r="CL4" s="284"/>
      <c r="CM4" s="284"/>
      <c r="CN4" s="285"/>
      <c r="CO4" s="286"/>
      <c r="CQ4" s="271"/>
      <c r="CR4" s="283"/>
      <c r="CS4" s="284"/>
      <c r="CT4" s="284"/>
      <c r="CU4" s="284"/>
      <c r="CV4" s="284"/>
      <c r="CW4" s="284"/>
      <c r="CX4" s="284"/>
      <c r="CY4" s="284"/>
      <c r="CZ4" s="284"/>
      <c r="DA4" s="285"/>
      <c r="DB4" s="286"/>
      <c r="DD4" s="271"/>
      <c r="DE4" s="283"/>
      <c r="DF4" s="284"/>
      <c r="DG4" s="284"/>
      <c r="DH4" s="284"/>
      <c r="DI4" s="284"/>
      <c r="DJ4" s="284"/>
      <c r="DK4" s="284"/>
      <c r="DL4" s="284"/>
      <c r="DM4" s="284"/>
      <c r="DN4" s="285"/>
      <c r="DO4" s="286"/>
      <c r="DQ4" s="271"/>
      <c r="DR4" s="283"/>
      <c r="DS4" s="284"/>
      <c r="DT4" s="284"/>
      <c r="DU4" s="284"/>
      <c r="DV4" s="284"/>
      <c r="DW4" s="284"/>
      <c r="DX4" s="284"/>
      <c r="DY4" s="284"/>
      <c r="DZ4" s="284"/>
      <c r="EA4" s="285"/>
      <c r="EB4" s="286"/>
    </row>
    <row r="5" spans="1:133" ht="15.75" customHeight="1" x14ac:dyDescent="0.25">
      <c r="B5" s="281"/>
      <c r="C5" s="282"/>
      <c r="E5" s="289"/>
      <c r="F5" s="290"/>
      <c r="G5" s="290"/>
      <c r="H5" s="290"/>
      <c r="I5" s="290"/>
      <c r="J5" s="290"/>
      <c r="K5" s="290"/>
      <c r="L5" s="290"/>
      <c r="M5" s="290"/>
      <c r="N5" s="291"/>
      <c r="O5" s="292"/>
      <c r="R5" s="289"/>
      <c r="S5" s="290"/>
      <c r="T5" s="290"/>
      <c r="U5" s="290"/>
      <c r="V5" s="290"/>
      <c r="W5" s="290"/>
      <c r="X5" s="290"/>
      <c r="Y5" s="290"/>
      <c r="Z5" s="290"/>
      <c r="AA5" s="291"/>
      <c r="AB5" s="292"/>
      <c r="AE5" s="289"/>
      <c r="AF5" s="290"/>
      <c r="AG5" s="290"/>
      <c r="AH5" s="290"/>
      <c r="AI5" s="290"/>
      <c r="AJ5" s="290"/>
      <c r="AK5" s="290"/>
      <c r="AL5" s="290"/>
      <c r="AM5" s="290"/>
      <c r="AN5" s="291"/>
      <c r="AO5" s="292"/>
      <c r="AR5" s="289"/>
      <c r="AS5" s="290"/>
      <c r="AT5" s="290"/>
      <c r="AU5" s="290"/>
      <c r="AV5" s="290"/>
      <c r="AW5" s="290"/>
      <c r="AX5" s="290"/>
      <c r="AY5" s="290"/>
      <c r="AZ5" s="290"/>
      <c r="BA5" s="291"/>
      <c r="BB5" s="292"/>
      <c r="BE5" s="289"/>
      <c r="BF5" s="290"/>
      <c r="BG5" s="290"/>
      <c r="BH5" s="290"/>
      <c r="BI5" s="290"/>
      <c r="BJ5" s="290"/>
      <c r="BK5" s="290"/>
      <c r="BL5" s="290"/>
      <c r="BM5" s="290"/>
      <c r="BN5" s="291"/>
      <c r="BO5" s="292"/>
      <c r="BR5" s="289"/>
      <c r="BS5" s="290"/>
      <c r="BT5" s="290"/>
      <c r="BU5" s="290"/>
      <c r="BV5" s="290"/>
      <c r="BW5" s="290"/>
      <c r="BX5" s="290"/>
      <c r="BY5" s="290"/>
      <c r="BZ5" s="290"/>
      <c r="CA5" s="291"/>
      <c r="CB5" s="292"/>
      <c r="CE5" s="289"/>
      <c r="CF5" s="290"/>
      <c r="CG5" s="290"/>
      <c r="CH5" s="290"/>
      <c r="CI5" s="290"/>
      <c r="CJ5" s="290"/>
      <c r="CK5" s="290"/>
      <c r="CL5" s="290"/>
      <c r="CM5" s="290"/>
      <c r="CN5" s="291"/>
      <c r="CO5" s="292"/>
      <c r="CR5" s="289"/>
      <c r="CS5" s="290"/>
      <c r="CT5" s="290"/>
      <c r="CU5" s="290"/>
      <c r="CV5" s="290"/>
      <c r="CW5" s="290"/>
      <c r="CX5" s="290"/>
      <c r="CY5" s="290"/>
      <c r="CZ5" s="290"/>
      <c r="DA5" s="291"/>
      <c r="DB5" s="292"/>
      <c r="DE5" s="289"/>
      <c r="DF5" s="290"/>
      <c r="DG5" s="290"/>
      <c r="DH5" s="290"/>
      <c r="DI5" s="290"/>
      <c r="DJ5" s="290"/>
      <c r="DK5" s="290"/>
      <c r="DL5" s="290"/>
      <c r="DM5" s="290"/>
      <c r="DN5" s="291"/>
      <c r="DO5" s="292"/>
      <c r="DR5" s="289"/>
      <c r="DS5" s="290"/>
      <c r="DT5" s="290"/>
      <c r="DU5" s="290"/>
      <c r="DV5" s="290"/>
      <c r="DW5" s="290"/>
      <c r="DX5" s="290"/>
      <c r="DY5" s="290"/>
      <c r="DZ5" s="290"/>
      <c r="EA5" s="291"/>
      <c r="EB5" s="292"/>
    </row>
    <row r="6" spans="1:133" s="300" customFormat="1" x14ac:dyDescent="0.25">
      <c r="A6" s="293"/>
      <c r="B6" s="294"/>
      <c r="C6" s="295"/>
      <c r="D6" s="293"/>
      <c r="E6" s="296"/>
      <c r="F6" s="297"/>
      <c r="G6" s="297"/>
      <c r="H6" s="297"/>
      <c r="I6" s="297"/>
      <c r="J6" s="297"/>
      <c r="K6" s="297"/>
      <c r="L6" s="297"/>
      <c r="M6" s="297"/>
      <c r="N6" s="298"/>
      <c r="O6" s="299"/>
      <c r="Q6" s="293"/>
      <c r="R6" s="296"/>
      <c r="S6" s="297"/>
      <c r="T6" s="297"/>
      <c r="U6" s="297"/>
      <c r="V6" s="297"/>
      <c r="W6" s="297"/>
      <c r="X6" s="297"/>
      <c r="Y6" s="297"/>
      <c r="Z6" s="297"/>
      <c r="AA6" s="298"/>
      <c r="AB6" s="299"/>
      <c r="AD6" s="293"/>
      <c r="AE6" s="296"/>
      <c r="AF6" s="297"/>
      <c r="AG6" s="297"/>
      <c r="AH6" s="297"/>
      <c r="AI6" s="297"/>
      <c r="AJ6" s="297"/>
      <c r="AK6" s="297"/>
      <c r="AL6" s="297"/>
      <c r="AM6" s="297"/>
      <c r="AN6" s="298"/>
      <c r="AO6" s="299"/>
      <c r="AQ6" s="293"/>
      <c r="AR6" s="296"/>
      <c r="AS6" s="297"/>
      <c r="AT6" s="297"/>
      <c r="AU6" s="297"/>
      <c r="AV6" s="297"/>
      <c r="AW6" s="297"/>
      <c r="AX6" s="297"/>
      <c r="AY6" s="297"/>
      <c r="AZ6" s="297"/>
      <c r="BA6" s="298"/>
      <c r="BB6" s="299"/>
      <c r="BD6" s="293"/>
      <c r="BE6" s="296"/>
      <c r="BF6" s="297"/>
      <c r="BG6" s="297"/>
      <c r="BH6" s="297"/>
      <c r="BI6" s="297"/>
      <c r="BJ6" s="297"/>
      <c r="BK6" s="297"/>
      <c r="BL6" s="297"/>
      <c r="BM6" s="297"/>
      <c r="BN6" s="298"/>
      <c r="BO6" s="299"/>
      <c r="BQ6" s="293"/>
      <c r="BR6" s="296"/>
      <c r="BS6" s="297"/>
      <c r="BT6" s="297"/>
      <c r="BU6" s="297"/>
      <c r="BV6" s="297"/>
      <c r="BW6" s="297"/>
      <c r="BX6" s="297"/>
      <c r="BY6" s="297"/>
      <c r="BZ6" s="297"/>
      <c r="CA6" s="298"/>
      <c r="CB6" s="299"/>
      <c r="CD6" s="293"/>
      <c r="CE6" s="296"/>
      <c r="CF6" s="297"/>
      <c r="CG6" s="297"/>
      <c r="CH6" s="297"/>
      <c r="CI6" s="297"/>
      <c r="CJ6" s="297"/>
      <c r="CK6" s="297"/>
      <c r="CL6" s="297"/>
      <c r="CM6" s="297"/>
      <c r="CN6" s="298"/>
      <c r="CO6" s="299"/>
      <c r="CQ6" s="293"/>
      <c r="CR6" s="296"/>
      <c r="CS6" s="297"/>
      <c r="CT6" s="297"/>
      <c r="CU6" s="297"/>
      <c r="CV6" s="297"/>
      <c r="CW6" s="297"/>
      <c r="CX6" s="297"/>
      <c r="CY6" s="297"/>
      <c r="CZ6" s="297"/>
      <c r="DA6" s="298"/>
      <c r="DB6" s="299"/>
      <c r="DD6" s="293"/>
      <c r="DE6" s="296"/>
      <c r="DF6" s="297"/>
      <c r="DG6" s="297"/>
      <c r="DH6" s="297"/>
      <c r="DI6" s="297"/>
      <c r="DJ6" s="297"/>
      <c r="DK6" s="297"/>
      <c r="DL6" s="297"/>
      <c r="DM6" s="297"/>
      <c r="DN6" s="298"/>
      <c r="DO6" s="299"/>
      <c r="DQ6" s="293"/>
      <c r="DR6" s="296"/>
      <c r="DS6" s="297"/>
      <c r="DT6" s="297"/>
      <c r="DU6" s="297"/>
      <c r="DV6" s="297"/>
      <c r="DW6" s="297"/>
      <c r="DX6" s="297"/>
      <c r="DY6" s="297"/>
      <c r="DZ6" s="297"/>
      <c r="EA6" s="298"/>
      <c r="EB6" s="299"/>
    </row>
    <row r="7" spans="1:133" s="272" customFormat="1" ht="3.95" customHeight="1" x14ac:dyDescent="0.25">
      <c r="B7" s="273"/>
      <c r="C7" s="301"/>
      <c r="D7" s="302"/>
      <c r="E7" s="303"/>
      <c r="F7" s="301"/>
      <c r="G7" s="301"/>
      <c r="H7" s="301"/>
      <c r="I7" s="301"/>
      <c r="J7" s="301"/>
      <c r="K7" s="273"/>
      <c r="L7" s="273"/>
      <c r="M7" s="273"/>
      <c r="N7" s="273"/>
      <c r="O7" s="292"/>
      <c r="P7" s="302"/>
      <c r="Q7" s="302"/>
      <c r="R7" s="303"/>
      <c r="S7" s="301"/>
      <c r="T7" s="301"/>
      <c r="U7" s="301"/>
      <c r="V7" s="301"/>
      <c r="W7" s="301"/>
      <c r="X7" s="273"/>
      <c r="Y7" s="273"/>
      <c r="Z7" s="273"/>
      <c r="AA7" s="273"/>
      <c r="AB7" s="292"/>
      <c r="AC7" s="302"/>
      <c r="AD7" s="302"/>
      <c r="AE7" s="303"/>
      <c r="AF7" s="301"/>
      <c r="AG7" s="301"/>
      <c r="AH7" s="301"/>
      <c r="AI7" s="301"/>
      <c r="AJ7" s="301"/>
      <c r="AK7" s="273"/>
      <c r="AL7" s="273"/>
      <c r="AM7" s="273"/>
      <c r="AN7" s="273"/>
      <c r="AO7" s="292"/>
      <c r="AP7" s="302"/>
      <c r="AQ7" s="302"/>
      <c r="AR7" s="303"/>
      <c r="AS7" s="301"/>
      <c r="AT7" s="301"/>
      <c r="AU7" s="301"/>
      <c r="AV7" s="301"/>
      <c r="AW7" s="301"/>
      <c r="AX7" s="273"/>
      <c r="AY7" s="273"/>
      <c r="AZ7" s="273"/>
      <c r="BA7" s="273"/>
      <c r="BB7" s="292"/>
      <c r="BC7" s="302"/>
      <c r="BD7" s="302"/>
      <c r="BE7" s="303"/>
      <c r="BF7" s="301"/>
      <c r="BG7" s="301"/>
      <c r="BH7" s="301"/>
      <c r="BI7" s="301"/>
      <c r="BJ7" s="301"/>
      <c r="BK7" s="273"/>
      <c r="BL7" s="273"/>
      <c r="BM7" s="273"/>
      <c r="BN7" s="273"/>
      <c r="BO7" s="292"/>
      <c r="BP7" s="302"/>
      <c r="BQ7" s="302"/>
      <c r="BR7" s="303"/>
      <c r="BS7" s="301"/>
      <c r="BT7" s="301"/>
      <c r="BU7" s="301"/>
      <c r="BV7" s="301"/>
      <c r="BW7" s="301"/>
      <c r="BX7" s="273"/>
      <c r="BY7" s="273"/>
      <c r="BZ7" s="273"/>
      <c r="CA7" s="273"/>
      <c r="CB7" s="292"/>
      <c r="CC7" s="302"/>
      <c r="CD7" s="302"/>
      <c r="CE7" s="303"/>
      <c r="CF7" s="301"/>
      <c r="CG7" s="301"/>
      <c r="CH7" s="301"/>
      <c r="CI7" s="301"/>
      <c r="CJ7" s="301"/>
      <c r="CK7" s="273"/>
      <c r="CL7" s="273"/>
      <c r="CM7" s="273"/>
      <c r="CN7" s="273"/>
      <c r="CO7" s="292"/>
      <c r="CP7" s="302"/>
      <c r="CQ7" s="302"/>
      <c r="CR7" s="303"/>
      <c r="CS7" s="301"/>
      <c r="CT7" s="301"/>
      <c r="CU7" s="301"/>
      <c r="CV7" s="301"/>
      <c r="CW7" s="301"/>
      <c r="CX7" s="273"/>
      <c r="CY7" s="273"/>
      <c r="CZ7" s="273"/>
      <c r="DA7" s="273"/>
      <c r="DB7" s="292"/>
      <c r="DC7" s="302"/>
      <c r="DD7" s="302"/>
      <c r="DE7" s="303"/>
      <c r="DF7" s="301"/>
      <c r="DG7" s="301"/>
      <c r="DH7" s="301"/>
      <c r="DI7" s="301"/>
      <c r="DJ7" s="301"/>
      <c r="DK7" s="273"/>
      <c r="DL7" s="273"/>
      <c r="DM7" s="273"/>
      <c r="DN7" s="273"/>
      <c r="DO7" s="292"/>
      <c r="DP7" s="302"/>
      <c r="DQ7" s="302"/>
      <c r="DR7" s="303"/>
      <c r="DS7" s="301"/>
      <c r="DT7" s="301"/>
      <c r="DU7" s="301"/>
      <c r="DV7" s="301"/>
      <c r="DW7" s="301"/>
      <c r="DX7" s="273"/>
      <c r="DY7" s="273"/>
      <c r="DZ7" s="273"/>
      <c r="EA7" s="273"/>
      <c r="EB7" s="292"/>
      <c r="EC7" s="302"/>
    </row>
    <row r="8" spans="1:133" ht="1.5" customHeight="1" thickBot="1" x14ac:dyDescent="0.3">
      <c r="E8" s="304"/>
      <c r="F8" s="272"/>
      <c r="G8" s="272"/>
      <c r="H8" s="272"/>
      <c r="I8" s="272"/>
      <c r="J8" s="272"/>
      <c r="K8" s="272"/>
      <c r="L8" s="272"/>
      <c r="M8" s="272"/>
      <c r="N8" s="272"/>
      <c r="O8" s="305"/>
      <c r="R8" s="304"/>
      <c r="S8" s="272"/>
      <c r="T8" s="272"/>
      <c r="U8" s="272"/>
      <c r="V8" s="272"/>
      <c r="W8" s="272"/>
      <c r="X8" s="272"/>
      <c r="Y8" s="272"/>
      <c r="Z8" s="272"/>
      <c r="AA8" s="272"/>
      <c r="AB8" s="305"/>
      <c r="AE8" s="304"/>
      <c r="AF8" s="272"/>
      <c r="AG8" s="272"/>
      <c r="AH8" s="272"/>
      <c r="AI8" s="272"/>
      <c r="AJ8" s="272"/>
      <c r="AK8" s="272"/>
      <c r="AL8" s="272"/>
      <c r="AM8" s="272"/>
      <c r="AN8" s="272"/>
      <c r="AO8" s="305"/>
      <c r="AR8" s="304"/>
      <c r="AS8" s="272"/>
      <c r="AT8" s="272"/>
      <c r="AU8" s="272"/>
      <c r="AV8" s="272"/>
      <c r="AW8" s="272"/>
      <c r="AX8" s="272"/>
      <c r="AY8" s="272"/>
      <c r="AZ8" s="272"/>
      <c r="BA8" s="272"/>
      <c r="BB8" s="305"/>
      <c r="BE8" s="304"/>
      <c r="BF8" s="272"/>
      <c r="BG8" s="272"/>
      <c r="BH8" s="272"/>
      <c r="BI8" s="272"/>
      <c r="BJ8" s="272"/>
      <c r="BK8" s="272"/>
      <c r="BL8" s="272"/>
      <c r="BM8" s="272"/>
      <c r="BN8" s="272"/>
      <c r="BO8" s="305"/>
      <c r="BR8" s="304"/>
      <c r="BS8" s="272"/>
      <c r="BT8" s="272"/>
      <c r="BU8" s="272"/>
      <c r="BV8" s="272"/>
      <c r="BW8" s="272"/>
      <c r="BX8" s="272"/>
      <c r="BY8" s="272"/>
      <c r="BZ8" s="272"/>
      <c r="CA8" s="272"/>
      <c r="CB8" s="305"/>
      <c r="CE8" s="304"/>
      <c r="CF8" s="272"/>
      <c r="CG8" s="272"/>
      <c r="CH8" s="272"/>
      <c r="CI8" s="272"/>
      <c r="CJ8" s="272"/>
      <c r="CK8" s="272"/>
      <c r="CL8" s="272"/>
      <c r="CM8" s="272"/>
      <c r="CN8" s="272"/>
      <c r="CO8" s="305"/>
      <c r="CR8" s="304"/>
      <c r="CS8" s="272"/>
      <c r="CT8" s="272"/>
      <c r="CU8" s="272"/>
      <c r="CV8" s="272"/>
      <c r="CW8" s="272"/>
      <c r="CX8" s="272"/>
      <c r="CY8" s="272"/>
      <c r="CZ8" s="272"/>
      <c r="DA8" s="272"/>
      <c r="DB8" s="305"/>
      <c r="DE8" s="304"/>
      <c r="DF8" s="272"/>
      <c r="DG8" s="272"/>
      <c r="DH8" s="272"/>
      <c r="DI8" s="272"/>
      <c r="DJ8" s="272"/>
      <c r="DK8" s="272"/>
      <c r="DL8" s="272"/>
      <c r="DM8" s="272"/>
      <c r="DN8" s="272"/>
      <c r="DO8" s="305"/>
      <c r="DR8" s="304"/>
      <c r="DS8" s="272"/>
      <c r="DT8" s="272"/>
      <c r="DU8" s="272"/>
      <c r="DV8" s="272"/>
      <c r="DW8" s="272"/>
      <c r="DX8" s="272"/>
      <c r="DY8" s="272"/>
      <c r="DZ8" s="272"/>
      <c r="EA8" s="272"/>
      <c r="EB8" s="305"/>
    </row>
    <row r="9" spans="1:133" s="306" customFormat="1" ht="4.5" hidden="1" customHeight="1" x14ac:dyDescent="0.25">
      <c r="D9" s="307"/>
      <c r="E9" s="308"/>
      <c r="O9" s="309"/>
      <c r="P9" s="307"/>
      <c r="Q9" s="307"/>
      <c r="R9" s="308"/>
      <c r="AB9" s="309"/>
      <c r="AC9" s="307"/>
      <c r="AD9" s="307"/>
      <c r="AE9" s="308"/>
      <c r="AO9" s="309"/>
      <c r="AP9" s="307"/>
      <c r="AQ9" s="307"/>
      <c r="AR9" s="308"/>
      <c r="BB9" s="309"/>
      <c r="BC9" s="307"/>
      <c r="BD9" s="307"/>
      <c r="BE9" s="308"/>
      <c r="BO9" s="309"/>
      <c r="BP9" s="307"/>
      <c r="BQ9" s="307"/>
      <c r="BR9" s="308"/>
      <c r="CB9" s="309"/>
      <c r="CC9" s="307"/>
      <c r="CD9" s="307"/>
      <c r="CE9" s="308"/>
      <c r="CO9" s="309"/>
      <c r="CP9" s="307"/>
      <c r="CQ9" s="307"/>
      <c r="CR9" s="308"/>
      <c r="DB9" s="309"/>
      <c r="DC9" s="307"/>
      <c r="DD9" s="307"/>
      <c r="DE9" s="308"/>
      <c r="DO9" s="309"/>
      <c r="DP9" s="307"/>
      <c r="DQ9" s="307"/>
      <c r="DR9" s="308"/>
      <c r="EB9" s="309"/>
      <c r="EC9" s="307"/>
    </row>
    <row r="10" spans="1:133" s="302" customFormat="1" ht="15" hidden="1" customHeight="1" x14ac:dyDescent="0.25">
      <c r="A10" s="310" t="s">
        <v>211</v>
      </c>
      <c r="B10" s="311"/>
      <c r="C10" s="312"/>
      <c r="E10" s="313"/>
      <c r="F10" s="314"/>
      <c r="G10" s="314"/>
      <c r="H10" s="314"/>
      <c r="I10" s="314"/>
      <c r="J10" s="314"/>
      <c r="K10" s="314"/>
      <c r="L10" s="314"/>
      <c r="M10" s="314"/>
      <c r="N10" s="314"/>
      <c r="O10" s="315"/>
      <c r="R10" s="313"/>
      <c r="S10" s="314"/>
      <c r="T10" s="314"/>
      <c r="U10" s="314"/>
      <c r="V10" s="314"/>
      <c r="W10" s="314"/>
      <c r="X10" s="314"/>
      <c r="Y10" s="314"/>
      <c r="Z10" s="314"/>
      <c r="AA10" s="314"/>
      <c r="AB10" s="315"/>
      <c r="AE10" s="313"/>
      <c r="AF10" s="314"/>
      <c r="AG10" s="314"/>
      <c r="AH10" s="314"/>
      <c r="AI10" s="314"/>
      <c r="AJ10" s="314"/>
      <c r="AK10" s="314"/>
      <c r="AL10" s="314"/>
      <c r="AM10" s="314"/>
      <c r="AN10" s="314"/>
      <c r="AO10" s="315"/>
      <c r="AR10" s="313"/>
      <c r="AS10" s="314"/>
      <c r="AT10" s="314"/>
      <c r="AU10" s="314"/>
      <c r="AV10" s="314"/>
      <c r="AW10" s="314"/>
      <c r="AX10" s="314"/>
      <c r="AY10" s="314"/>
      <c r="AZ10" s="314"/>
      <c r="BA10" s="314"/>
      <c r="BB10" s="315"/>
      <c r="BE10" s="313"/>
      <c r="BF10" s="314"/>
      <c r="BG10" s="314"/>
      <c r="BH10" s="314"/>
      <c r="BI10" s="314"/>
      <c r="BJ10" s="314"/>
      <c r="BK10" s="314"/>
      <c r="BL10" s="314"/>
      <c r="BM10" s="314"/>
      <c r="BN10" s="314"/>
      <c r="BO10" s="315"/>
      <c r="BR10" s="313"/>
      <c r="BS10" s="314"/>
      <c r="BT10" s="314"/>
      <c r="BU10" s="314"/>
      <c r="BV10" s="314"/>
      <c r="BW10" s="314"/>
      <c r="BX10" s="314"/>
      <c r="BY10" s="314"/>
      <c r="BZ10" s="314"/>
      <c r="CA10" s="314"/>
      <c r="CB10" s="315"/>
      <c r="CE10" s="313"/>
      <c r="CF10" s="314"/>
      <c r="CG10" s="314"/>
      <c r="CH10" s="314"/>
      <c r="CI10" s="314"/>
      <c r="CJ10" s="314"/>
      <c r="CK10" s="314"/>
      <c r="CL10" s="314"/>
      <c r="CM10" s="314"/>
      <c r="CN10" s="314"/>
      <c r="CO10" s="315"/>
      <c r="CR10" s="313"/>
      <c r="CS10" s="314"/>
      <c r="CT10" s="314"/>
      <c r="CU10" s="314"/>
      <c r="CV10" s="314"/>
      <c r="CW10" s="314"/>
      <c r="CX10" s="314"/>
      <c r="CY10" s="314"/>
      <c r="CZ10" s="314"/>
      <c r="DA10" s="314"/>
      <c r="DB10" s="315"/>
      <c r="DE10" s="313"/>
      <c r="DF10" s="314"/>
      <c r="DG10" s="314"/>
      <c r="DH10" s="314"/>
      <c r="DI10" s="314"/>
      <c r="DJ10" s="314"/>
      <c r="DK10" s="314"/>
      <c r="DL10" s="314"/>
      <c r="DM10" s="314"/>
      <c r="DN10" s="314"/>
      <c r="DO10" s="315"/>
      <c r="DR10" s="313"/>
      <c r="DS10" s="314"/>
      <c r="DT10" s="314"/>
      <c r="DU10" s="314"/>
      <c r="DV10" s="314"/>
      <c r="DW10" s="314"/>
      <c r="DX10" s="314"/>
      <c r="DY10" s="314"/>
      <c r="DZ10" s="314"/>
      <c r="EA10" s="314"/>
      <c r="EB10" s="315"/>
    </row>
    <row r="11" spans="1:133" ht="15" hidden="1" customHeight="1" x14ac:dyDescent="0.25">
      <c r="B11" s="805" t="s">
        <v>150</v>
      </c>
      <c r="C11" s="805"/>
      <c r="E11" s="316"/>
      <c r="F11" s="317"/>
      <c r="G11" s="317"/>
      <c r="H11" s="317"/>
      <c r="I11" s="317"/>
      <c r="J11" s="317"/>
      <c r="K11" s="317"/>
      <c r="L11" s="317"/>
      <c r="M11" s="317"/>
      <c r="N11" s="317"/>
      <c r="O11" s="318"/>
      <c r="R11" s="316"/>
      <c r="S11" s="317"/>
      <c r="T11" s="317"/>
      <c r="U11" s="317"/>
      <c r="V11" s="317"/>
      <c r="W11" s="317"/>
      <c r="X11" s="317"/>
      <c r="Y11" s="317"/>
      <c r="Z11" s="317"/>
      <c r="AA11" s="317"/>
      <c r="AB11" s="318"/>
      <c r="AE11" s="316"/>
      <c r="AF11" s="317"/>
      <c r="AG11" s="317"/>
      <c r="AH11" s="317"/>
      <c r="AI11" s="317"/>
      <c r="AJ11" s="317"/>
      <c r="AK11" s="317"/>
      <c r="AL11" s="317"/>
      <c r="AM11" s="317"/>
      <c r="AN11" s="317"/>
      <c r="AO11" s="318"/>
      <c r="AR11" s="316"/>
      <c r="AS11" s="317"/>
      <c r="AT11" s="317"/>
      <c r="AU11" s="317"/>
      <c r="AV11" s="317"/>
      <c r="AW11" s="317"/>
      <c r="AX11" s="317"/>
      <c r="AY11" s="317"/>
      <c r="AZ11" s="317"/>
      <c r="BA11" s="317"/>
      <c r="BB11" s="318"/>
      <c r="BE11" s="316"/>
      <c r="BF11" s="317"/>
      <c r="BG11" s="317"/>
      <c r="BH11" s="317"/>
      <c r="BI11" s="317"/>
      <c r="BJ11" s="317"/>
      <c r="BK11" s="317"/>
      <c r="BL11" s="317"/>
      <c r="BM11" s="317"/>
      <c r="BN11" s="317"/>
      <c r="BO11" s="318"/>
      <c r="BR11" s="316"/>
      <c r="BS11" s="317"/>
      <c r="BT11" s="317"/>
      <c r="BU11" s="317"/>
      <c r="BV11" s="317"/>
      <c r="BW11" s="317"/>
      <c r="BX11" s="317"/>
      <c r="BY11" s="317"/>
      <c r="BZ11" s="317"/>
      <c r="CA11" s="317"/>
      <c r="CB11" s="318"/>
      <c r="CE11" s="316"/>
      <c r="CF11" s="317"/>
      <c r="CG11" s="317"/>
      <c r="CH11" s="317"/>
      <c r="CI11" s="317"/>
      <c r="CJ11" s="317"/>
      <c r="CK11" s="317"/>
      <c r="CL11" s="317"/>
      <c r="CM11" s="317"/>
      <c r="CN11" s="317"/>
      <c r="CO11" s="318"/>
      <c r="CR11" s="316"/>
      <c r="CS11" s="317"/>
      <c r="CT11" s="317"/>
      <c r="CU11" s="317"/>
      <c r="CV11" s="317"/>
      <c r="CW11" s="317"/>
      <c r="CX11" s="317"/>
      <c r="CY11" s="317"/>
      <c r="CZ11" s="317"/>
      <c r="DA11" s="317"/>
      <c r="DB11" s="318"/>
      <c r="DE11" s="316"/>
      <c r="DF11" s="317"/>
      <c r="DG11" s="317"/>
      <c r="DH11" s="317"/>
      <c r="DI11" s="317"/>
      <c r="DJ11" s="317"/>
      <c r="DK11" s="317"/>
      <c r="DL11" s="317"/>
      <c r="DM11" s="317"/>
      <c r="DN11" s="317"/>
      <c r="DO11" s="318"/>
      <c r="DR11" s="316"/>
      <c r="DS11" s="317"/>
      <c r="DT11" s="317"/>
      <c r="DU11" s="317"/>
      <c r="DV11" s="317"/>
      <c r="DW11" s="317"/>
      <c r="DX11" s="317"/>
      <c r="DY11" s="317"/>
      <c r="DZ11" s="317"/>
      <c r="EA11" s="317"/>
      <c r="EB11" s="318"/>
    </row>
    <row r="12" spans="1:133" hidden="1" x14ac:dyDescent="0.25">
      <c r="B12" s="808" t="s">
        <v>329</v>
      </c>
      <c r="C12" s="808"/>
      <c r="E12" s="319"/>
      <c r="F12" s="320"/>
      <c r="G12" s="320"/>
      <c r="H12" s="320"/>
      <c r="I12" s="320"/>
      <c r="J12" s="320"/>
      <c r="K12" s="320"/>
      <c r="L12" s="320"/>
      <c r="M12" s="320"/>
      <c r="N12" s="320"/>
      <c r="O12" s="321"/>
      <c r="R12" s="319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E12" s="319"/>
      <c r="AF12" s="320"/>
      <c r="AG12" s="320"/>
      <c r="AH12" s="320"/>
      <c r="AI12" s="320"/>
      <c r="AJ12" s="320"/>
      <c r="AK12" s="320"/>
      <c r="AL12" s="320"/>
      <c r="AM12" s="320"/>
      <c r="AN12" s="320"/>
      <c r="AO12" s="321"/>
      <c r="AR12" s="319"/>
      <c r="AS12" s="320"/>
      <c r="AT12" s="320"/>
      <c r="AU12" s="320"/>
      <c r="AV12" s="320"/>
      <c r="AW12" s="320"/>
      <c r="AX12" s="320"/>
      <c r="AY12" s="320"/>
      <c r="AZ12" s="320"/>
      <c r="BA12" s="320"/>
      <c r="BB12" s="321"/>
      <c r="BE12" s="319"/>
      <c r="BF12" s="320"/>
      <c r="BG12" s="320"/>
      <c r="BH12" s="320"/>
      <c r="BI12" s="320"/>
      <c r="BJ12" s="320"/>
      <c r="BK12" s="320"/>
      <c r="BL12" s="320"/>
      <c r="BM12" s="320"/>
      <c r="BN12" s="320"/>
      <c r="BO12" s="321"/>
      <c r="BR12" s="319"/>
      <c r="BS12" s="320"/>
      <c r="BT12" s="320"/>
      <c r="BU12" s="320"/>
      <c r="BV12" s="320"/>
      <c r="BW12" s="320"/>
      <c r="BX12" s="320"/>
      <c r="BY12" s="320"/>
      <c r="BZ12" s="320"/>
      <c r="CA12" s="320"/>
      <c r="CB12" s="321"/>
      <c r="CE12" s="319"/>
      <c r="CF12" s="320"/>
      <c r="CG12" s="320"/>
      <c r="CH12" s="320"/>
      <c r="CI12" s="320"/>
      <c r="CJ12" s="320"/>
      <c r="CK12" s="320"/>
      <c r="CL12" s="320"/>
      <c r="CM12" s="320"/>
      <c r="CN12" s="320"/>
      <c r="CO12" s="321"/>
      <c r="CR12" s="319"/>
      <c r="CS12" s="320"/>
      <c r="CT12" s="320"/>
      <c r="CU12" s="320"/>
      <c r="CV12" s="320"/>
      <c r="CW12" s="320"/>
      <c r="CX12" s="320"/>
      <c r="CY12" s="320"/>
      <c r="CZ12" s="320"/>
      <c r="DA12" s="320"/>
      <c r="DB12" s="321"/>
      <c r="DE12" s="319"/>
      <c r="DF12" s="320"/>
      <c r="DG12" s="320"/>
      <c r="DH12" s="320"/>
      <c r="DI12" s="320"/>
      <c r="DJ12" s="320"/>
      <c r="DK12" s="320"/>
      <c r="DL12" s="320"/>
      <c r="DM12" s="320"/>
      <c r="DN12" s="320"/>
      <c r="DO12" s="321"/>
      <c r="DR12" s="319"/>
      <c r="DS12" s="320"/>
      <c r="DT12" s="320"/>
      <c r="DU12" s="320"/>
      <c r="DV12" s="320"/>
      <c r="DW12" s="320"/>
      <c r="DX12" s="320"/>
      <c r="DY12" s="320"/>
      <c r="DZ12" s="320"/>
      <c r="EA12" s="320"/>
      <c r="EB12" s="321"/>
    </row>
    <row r="13" spans="1:133" hidden="1" x14ac:dyDescent="0.25">
      <c r="B13" s="809" t="s">
        <v>158</v>
      </c>
      <c r="C13" s="809"/>
      <c r="E13" s="322"/>
      <c r="F13" s="323"/>
      <c r="G13" s="323"/>
      <c r="H13" s="323"/>
      <c r="I13" s="323"/>
      <c r="J13" s="323"/>
      <c r="K13" s="323"/>
      <c r="L13" s="323"/>
      <c r="M13" s="323"/>
      <c r="N13" s="323"/>
      <c r="O13" s="324"/>
      <c r="R13" s="322"/>
      <c r="S13" s="323"/>
      <c r="T13" s="323"/>
      <c r="U13" s="323"/>
      <c r="V13" s="323"/>
      <c r="W13" s="323"/>
      <c r="X13" s="323"/>
      <c r="Y13" s="323"/>
      <c r="Z13" s="323"/>
      <c r="AA13" s="323"/>
      <c r="AB13" s="324"/>
      <c r="AE13" s="322"/>
      <c r="AF13" s="323"/>
      <c r="AG13" s="323"/>
      <c r="AH13" s="323"/>
      <c r="AI13" s="323"/>
      <c r="AJ13" s="323"/>
      <c r="AK13" s="323"/>
      <c r="AL13" s="323"/>
      <c r="AM13" s="323"/>
      <c r="AN13" s="323"/>
      <c r="AO13" s="324"/>
      <c r="AR13" s="322"/>
      <c r="AS13" s="323"/>
      <c r="AT13" s="323"/>
      <c r="AU13" s="323"/>
      <c r="AV13" s="323"/>
      <c r="AW13" s="323"/>
      <c r="AX13" s="323"/>
      <c r="AY13" s="323"/>
      <c r="AZ13" s="323"/>
      <c r="BA13" s="323"/>
      <c r="BB13" s="324"/>
      <c r="BE13" s="322"/>
      <c r="BF13" s="323"/>
      <c r="BG13" s="323"/>
      <c r="BH13" s="323"/>
      <c r="BI13" s="323"/>
      <c r="BJ13" s="323"/>
      <c r="BK13" s="323"/>
      <c r="BL13" s="323"/>
      <c r="BM13" s="323"/>
      <c r="BN13" s="323"/>
      <c r="BO13" s="324"/>
      <c r="BR13" s="322"/>
      <c r="BS13" s="323"/>
      <c r="BT13" s="323"/>
      <c r="BU13" s="323"/>
      <c r="BV13" s="323"/>
      <c r="BW13" s="323"/>
      <c r="BX13" s="323"/>
      <c r="BY13" s="323"/>
      <c r="BZ13" s="323"/>
      <c r="CA13" s="323"/>
      <c r="CB13" s="324"/>
      <c r="CE13" s="322"/>
      <c r="CF13" s="323"/>
      <c r="CG13" s="323"/>
      <c r="CH13" s="323"/>
      <c r="CI13" s="323"/>
      <c r="CJ13" s="323"/>
      <c r="CK13" s="323"/>
      <c r="CL13" s="323"/>
      <c r="CM13" s="323"/>
      <c r="CN13" s="323"/>
      <c r="CO13" s="324"/>
      <c r="CR13" s="322"/>
      <c r="CS13" s="323"/>
      <c r="CT13" s="323"/>
      <c r="CU13" s="323"/>
      <c r="CV13" s="323"/>
      <c r="CW13" s="323"/>
      <c r="CX13" s="323"/>
      <c r="CY13" s="323"/>
      <c r="CZ13" s="323"/>
      <c r="DA13" s="323"/>
      <c r="DB13" s="324"/>
      <c r="DE13" s="322"/>
      <c r="DF13" s="323"/>
      <c r="DG13" s="323"/>
      <c r="DH13" s="323"/>
      <c r="DI13" s="323"/>
      <c r="DJ13" s="323"/>
      <c r="DK13" s="323"/>
      <c r="DL13" s="323"/>
      <c r="DM13" s="323"/>
      <c r="DN13" s="323"/>
      <c r="DO13" s="324"/>
      <c r="DR13" s="322"/>
      <c r="DS13" s="323"/>
      <c r="DT13" s="323"/>
      <c r="DU13" s="323"/>
      <c r="DV13" s="323"/>
      <c r="DW13" s="323"/>
      <c r="DX13" s="323"/>
      <c r="DY13" s="323"/>
      <c r="DZ13" s="323"/>
      <c r="EA13" s="323"/>
      <c r="EB13" s="324"/>
    </row>
    <row r="14" spans="1:133" hidden="1" x14ac:dyDescent="0.25">
      <c r="B14" s="809" t="s">
        <v>241</v>
      </c>
      <c r="C14" s="809"/>
      <c r="E14" s="322"/>
      <c r="F14" s="323"/>
      <c r="G14" s="323"/>
      <c r="H14" s="323"/>
      <c r="I14" s="323"/>
      <c r="J14" s="323"/>
      <c r="K14" s="323"/>
      <c r="L14" s="323"/>
      <c r="M14" s="323"/>
      <c r="N14" s="323"/>
      <c r="O14" s="324"/>
      <c r="R14" s="322"/>
      <c r="S14" s="323"/>
      <c r="T14" s="323"/>
      <c r="U14" s="323"/>
      <c r="V14" s="323"/>
      <c r="W14" s="323"/>
      <c r="X14" s="323"/>
      <c r="Y14" s="323"/>
      <c r="Z14" s="323"/>
      <c r="AA14" s="323"/>
      <c r="AB14" s="324"/>
      <c r="AE14" s="322"/>
      <c r="AF14" s="323"/>
      <c r="AG14" s="323"/>
      <c r="AH14" s="323"/>
      <c r="AI14" s="323"/>
      <c r="AJ14" s="323"/>
      <c r="AK14" s="323"/>
      <c r="AL14" s="323"/>
      <c r="AM14" s="323"/>
      <c r="AN14" s="323"/>
      <c r="AO14" s="324"/>
      <c r="AR14" s="322"/>
      <c r="AS14" s="323"/>
      <c r="AT14" s="323"/>
      <c r="AU14" s="323"/>
      <c r="AV14" s="323"/>
      <c r="AW14" s="323"/>
      <c r="AX14" s="323"/>
      <c r="AY14" s="323"/>
      <c r="AZ14" s="323"/>
      <c r="BA14" s="323"/>
      <c r="BB14" s="324"/>
      <c r="BE14" s="322"/>
      <c r="BF14" s="323"/>
      <c r="BG14" s="323"/>
      <c r="BH14" s="323"/>
      <c r="BI14" s="323"/>
      <c r="BJ14" s="323"/>
      <c r="BK14" s="323"/>
      <c r="BL14" s="323"/>
      <c r="BM14" s="323"/>
      <c r="BN14" s="323"/>
      <c r="BO14" s="324"/>
      <c r="BR14" s="322"/>
      <c r="BS14" s="323"/>
      <c r="BT14" s="323"/>
      <c r="BU14" s="323"/>
      <c r="BV14" s="323"/>
      <c r="BW14" s="323"/>
      <c r="BX14" s="323"/>
      <c r="BY14" s="323"/>
      <c r="BZ14" s="323"/>
      <c r="CA14" s="323"/>
      <c r="CB14" s="324"/>
      <c r="CE14" s="322"/>
      <c r="CF14" s="323"/>
      <c r="CG14" s="323"/>
      <c r="CH14" s="323"/>
      <c r="CI14" s="323"/>
      <c r="CJ14" s="323"/>
      <c r="CK14" s="323"/>
      <c r="CL14" s="323"/>
      <c r="CM14" s="323"/>
      <c r="CN14" s="323"/>
      <c r="CO14" s="324"/>
      <c r="CR14" s="322"/>
      <c r="CS14" s="323"/>
      <c r="CT14" s="323"/>
      <c r="CU14" s="323"/>
      <c r="CV14" s="323"/>
      <c r="CW14" s="323"/>
      <c r="CX14" s="323"/>
      <c r="CY14" s="323"/>
      <c r="CZ14" s="323"/>
      <c r="DA14" s="323"/>
      <c r="DB14" s="324"/>
      <c r="DE14" s="322"/>
      <c r="DF14" s="323"/>
      <c r="DG14" s="323"/>
      <c r="DH14" s="323"/>
      <c r="DI14" s="323"/>
      <c r="DJ14" s="323"/>
      <c r="DK14" s="323"/>
      <c r="DL14" s="323"/>
      <c r="DM14" s="323"/>
      <c r="DN14" s="323"/>
      <c r="DO14" s="324"/>
      <c r="DR14" s="322"/>
      <c r="DS14" s="323"/>
      <c r="DT14" s="323"/>
      <c r="DU14" s="323"/>
      <c r="DV14" s="323"/>
      <c r="DW14" s="323"/>
      <c r="DX14" s="323"/>
      <c r="DY14" s="323"/>
      <c r="DZ14" s="323"/>
      <c r="EA14" s="323"/>
      <c r="EB14" s="324"/>
    </row>
    <row r="15" spans="1:133" hidden="1" x14ac:dyDescent="0.25">
      <c r="B15" s="809" t="s">
        <v>237</v>
      </c>
      <c r="C15" s="809"/>
      <c r="E15" s="322"/>
      <c r="F15" s="323"/>
      <c r="G15" s="323"/>
      <c r="H15" s="323"/>
      <c r="I15" s="323"/>
      <c r="J15" s="323"/>
      <c r="K15" s="323"/>
      <c r="L15" s="323"/>
      <c r="M15" s="323"/>
      <c r="N15" s="323"/>
      <c r="O15" s="325"/>
      <c r="R15" s="322"/>
      <c r="S15" s="323"/>
      <c r="T15" s="323"/>
      <c r="U15" s="323"/>
      <c r="V15" s="323"/>
      <c r="W15" s="323"/>
      <c r="X15" s="323"/>
      <c r="Y15" s="323"/>
      <c r="Z15" s="323"/>
      <c r="AA15" s="323"/>
      <c r="AB15" s="325"/>
      <c r="AE15" s="322"/>
      <c r="AF15" s="323"/>
      <c r="AG15" s="323"/>
      <c r="AH15" s="323"/>
      <c r="AI15" s="323"/>
      <c r="AJ15" s="323"/>
      <c r="AK15" s="323"/>
      <c r="AL15" s="323"/>
      <c r="AM15" s="323"/>
      <c r="AN15" s="323"/>
      <c r="AO15" s="325"/>
      <c r="AR15" s="322"/>
      <c r="AS15" s="323"/>
      <c r="AT15" s="323"/>
      <c r="AU15" s="323"/>
      <c r="AV15" s="323"/>
      <c r="AW15" s="323"/>
      <c r="AX15" s="323"/>
      <c r="AY15" s="323"/>
      <c r="AZ15" s="323"/>
      <c r="BA15" s="323"/>
      <c r="BB15" s="325"/>
      <c r="BE15" s="322"/>
      <c r="BF15" s="323"/>
      <c r="BG15" s="323"/>
      <c r="BH15" s="323"/>
      <c r="BI15" s="323"/>
      <c r="BJ15" s="323"/>
      <c r="BK15" s="323"/>
      <c r="BL15" s="323"/>
      <c r="BM15" s="323"/>
      <c r="BN15" s="323"/>
      <c r="BO15" s="325"/>
      <c r="BR15" s="322"/>
      <c r="BS15" s="323"/>
      <c r="BT15" s="323"/>
      <c r="BU15" s="323"/>
      <c r="BV15" s="323"/>
      <c r="BW15" s="323"/>
      <c r="BX15" s="323"/>
      <c r="BY15" s="323"/>
      <c r="BZ15" s="323"/>
      <c r="CA15" s="323"/>
      <c r="CB15" s="325"/>
      <c r="CE15" s="322"/>
      <c r="CF15" s="323"/>
      <c r="CG15" s="323"/>
      <c r="CH15" s="323"/>
      <c r="CI15" s="323"/>
      <c r="CJ15" s="323"/>
      <c r="CK15" s="323"/>
      <c r="CL15" s="323"/>
      <c r="CM15" s="323"/>
      <c r="CN15" s="323"/>
      <c r="CO15" s="325"/>
      <c r="CR15" s="322"/>
      <c r="CS15" s="323"/>
      <c r="CT15" s="323"/>
      <c r="CU15" s="323"/>
      <c r="CV15" s="323"/>
      <c r="CW15" s="323"/>
      <c r="CX15" s="323"/>
      <c r="CY15" s="323"/>
      <c r="CZ15" s="323"/>
      <c r="DA15" s="323"/>
      <c r="DB15" s="325"/>
      <c r="DE15" s="322"/>
      <c r="DF15" s="323"/>
      <c r="DG15" s="323"/>
      <c r="DH15" s="323"/>
      <c r="DI15" s="323"/>
      <c r="DJ15" s="323"/>
      <c r="DK15" s="323"/>
      <c r="DL15" s="323"/>
      <c r="DM15" s="323"/>
      <c r="DN15" s="323"/>
      <c r="DO15" s="325"/>
      <c r="DR15" s="322"/>
      <c r="DS15" s="323"/>
      <c r="DT15" s="323"/>
      <c r="DU15" s="323"/>
      <c r="DV15" s="323"/>
      <c r="DW15" s="323"/>
      <c r="DX15" s="323"/>
      <c r="DY15" s="323"/>
      <c r="DZ15" s="323"/>
      <c r="EA15" s="323"/>
      <c r="EB15" s="325"/>
    </row>
    <row r="16" spans="1:133" s="326" customFormat="1" hidden="1" x14ac:dyDescent="0.25">
      <c r="B16" s="807" t="s">
        <v>391</v>
      </c>
      <c r="C16" s="807"/>
      <c r="D16" s="271"/>
      <c r="E16" s="327"/>
      <c r="F16" s="328"/>
      <c r="G16" s="328"/>
      <c r="H16" s="328"/>
      <c r="I16" s="328"/>
      <c r="J16" s="328"/>
      <c r="K16" s="328"/>
      <c r="L16" s="328"/>
      <c r="M16" s="328"/>
      <c r="N16" s="328"/>
      <c r="O16" s="329"/>
      <c r="P16" s="271"/>
      <c r="Q16" s="271"/>
      <c r="R16" s="327"/>
      <c r="S16" s="328"/>
      <c r="T16" s="328"/>
      <c r="U16" s="328"/>
      <c r="V16" s="328"/>
      <c r="W16" s="328"/>
      <c r="X16" s="328"/>
      <c r="Y16" s="328"/>
      <c r="Z16" s="328"/>
      <c r="AA16" s="328"/>
      <c r="AB16" s="329"/>
      <c r="AC16" s="271"/>
      <c r="AD16" s="271"/>
      <c r="AE16" s="327"/>
      <c r="AF16" s="328"/>
      <c r="AG16" s="328"/>
      <c r="AH16" s="328"/>
      <c r="AI16" s="328"/>
      <c r="AJ16" s="328"/>
      <c r="AK16" s="328"/>
      <c r="AL16" s="328"/>
      <c r="AM16" s="328"/>
      <c r="AN16" s="328"/>
      <c r="AO16" s="329"/>
      <c r="AP16" s="271"/>
      <c r="AQ16" s="271"/>
      <c r="AR16" s="327"/>
      <c r="AS16" s="328"/>
      <c r="AT16" s="328"/>
      <c r="AU16" s="328"/>
      <c r="AV16" s="328"/>
      <c r="AW16" s="328"/>
      <c r="AX16" s="328"/>
      <c r="AY16" s="328"/>
      <c r="AZ16" s="328"/>
      <c r="BA16" s="328"/>
      <c r="BB16" s="329"/>
      <c r="BC16" s="271"/>
      <c r="BD16" s="271"/>
      <c r="BE16" s="327"/>
      <c r="BF16" s="328"/>
      <c r="BG16" s="328"/>
      <c r="BH16" s="328"/>
      <c r="BI16" s="328"/>
      <c r="BJ16" s="328"/>
      <c r="BK16" s="328"/>
      <c r="BL16" s="328"/>
      <c r="BM16" s="328"/>
      <c r="BN16" s="328"/>
      <c r="BO16" s="329"/>
      <c r="BP16" s="271"/>
      <c r="BQ16" s="271"/>
      <c r="BR16" s="327"/>
      <c r="BS16" s="328"/>
      <c r="BT16" s="328"/>
      <c r="BU16" s="328"/>
      <c r="BV16" s="328"/>
      <c r="BW16" s="328"/>
      <c r="BX16" s="328"/>
      <c r="BY16" s="328"/>
      <c r="BZ16" s="328"/>
      <c r="CA16" s="328"/>
      <c r="CB16" s="329"/>
      <c r="CC16" s="271"/>
      <c r="CD16" s="271"/>
      <c r="CE16" s="327"/>
      <c r="CF16" s="328"/>
      <c r="CG16" s="328"/>
      <c r="CH16" s="328"/>
      <c r="CI16" s="328"/>
      <c r="CJ16" s="328"/>
      <c r="CK16" s="328"/>
      <c r="CL16" s="328"/>
      <c r="CM16" s="328"/>
      <c r="CN16" s="328"/>
      <c r="CO16" s="329"/>
      <c r="CP16" s="271"/>
      <c r="CQ16" s="271"/>
      <c r="CR16" s="327"/>
      <c r="CS16" s="328"/>
      <c r="CT16" s="328"/>
      <c r="CU16" s="328"/>
      <c r="CV16" s="328"/>
      <c r="CW16" s="328"/>
      <c r="CX16" s="328"/>
      <c r="CY16" s="328"/>
      <c r="CZ16" s="328"/>
      <c r="DA16" s="328"/>
      <c r="DB16" s="329"/>
      <c r="DC16" s="271"/>
      <c r="DD16" s="271"/>
      <c r="DE16" s="327"/>
      <c r="DF16" s="328"/>
      <c r="DG16" s="328"/>
      <c r="DH16" s="328"/>
      <c r="DI16" s="328"/>
      <c r="DJ16" s="328"/>
      <c r="DK16" s="328"/>
      <c r="DL16" s="328"/>
      <c r="DM16" s="328"/>
      <c r="DN16" s="328"/>
      <c r="DO16" s="329"/>
      <c r="DP16" s="271"/>
      <c r="DQ16" s="271"/>
      <c r="DR16" s="327"/>
      <c r="DS16" s="328"/>
      <c r="DT16" s="328"/>
      <c r="DU16" s="328"/>
      <c r="DV16" s="328"/>
      <c r="DW16" s="328"/>
      <c r="DX16" s="328"/>
      <c r="DY16" s="328"/>
      <c r="DZ16" s="328"/>
      <c r="EA16" s="328"/>
      <c r="EB16" s="329"/>
      <c r="EC16" s="271"/>
    </row>
    <row r="17" spans="1:133" s="330" customFormat="1" hidden="1" x14ac:dyDescent="0.25">
      <c r="B17" s="805" t="s">
        <v>151</v>
      </c>
      <c r="C17" s="805"/>
      <c r="D17" s="271"/>
      <c r="E17" s="331"/>
      <c r="F17" s="332"/>
      <c r="G17" s="332"/>
      <c r="H17" s="332"/>
      <c r="I17" s="332"/>
      <c r="J17" s="332"/>
      <c r="K17" s="332"/>
      <c r="L17" s="332"/>
      <c r="M17" s="332"/>
      <c r="N17" s="332"/>
      <c r="O17" s="324"/>
      <c r="P17" s="271"/>
      <c r="Q17" s="271"/>
      <c r="R17" s="331"/>
      <c r="S17" s="332"/>
      <c r="T17" s="332"/>
      <c r="U17" s="332"/>
      <c r="V17" s="332"/>
      <c r="W17" s="332"/>
      <c r="X17" s="332"/>
      <c r="Y17" s="332"/>
      <c r="Z17" s="332"/>
      <c r="AA17" s="332"/>
      <c r="AB17" s="324"/>
      <c r="AC17" s="271"/>
      <c r="AD17" s="271"/>
      <c r="AE17" s="331"/>
      <c r="AF17" s="332"/>
      <c r="AG17" s="332"/>
      <c r="AH17" s="332"/>
      <c r="AI17" s="332"/>
      <c r="AJ17" s="332"/>
      <c r="AK17" s="332"/>
      <c r="AL17" s="332"/>
      <c r="AM17" s="332"/>
      <c r="AN17" s="332"/>
      <c r="AO17" s="324"/>
      <c r="AP17" s="271"/>
      <c r="AQ17" s="271"/>
      <c r="AR17" s="331"/>
      <c r="AS17" s="332"/>
      <c r="AT17" s="332"/>
      <c r="AU17" s="332"/>
      <c r="AV17" s="332"/>
      <c r="AW17" s="332"/>
      <c r="AX17" s="332"/>
      <c r="AY17" s="332"/>
      <c r="AZ17" s="332"/>
      <c r="BA17" s="332"/>
      <c r="BB17" s="324"/>
      <c r="BC17" s="271"/>
      <c r="BD17" s="271"/>
      <c r="BE17" s="331"/>
      <c r="BF17" s="332"/>
      <c r="BG17" s="332"/>
      <c r="BH17" s="332"/>
      <c r="BI17" s="332"/>
      <c r="BJ17" s="332"/>
      <c r="BK17" s="332"/>
      <c r="BL17" s="332"/>
      <c r="BM17" s="332"/>
      <c r="BN17" s="332"/>
      <c r="BO17" s="324"/>
      <c r="BP17" s="271"/>
      <c r="BQ17" s="271"/>
      <c r="BR17" s="331"/>
      <c r="BS17" s="332"/>
      <c r="BT17" s="332"/>
      <c r="BU17" s="332"/>
      <c r="BV17" s="332"/>
      <c r="BW17" s="332"/>
      <c r="BX17" s="332"/>
      <c r="BY17" s="332"/>
      <c r="BZ17" s="332"/>
      <c r="CA17" s="332"/>
      <c r="CB17" s="324"/>
      <c r="CC17" s="271"/>
      <c r="CD17" s="271"/>
      <c r="CE17" s="331"/>
      <c r="CF17" s="332"/>
      <c r="CG17" s="332"/>
      <c r="CH17" s="332"/>
      <c r="CI17" s="332"/>
      <c r="CJ17" s="332"/>
      <c r="CK17" s="332"/>
      <c r="CL17" s="332"/>
      <c r="CM17" s="332"/>
      <c r="CN17" s="332"/>
      <c r="CO17" s="324"/>
      <c r="CP17" s="271"/>
      <c r="CQ17" s="271"/>
      <c r="CR17" s="331"/>
      <c r="CS17" s="332"/>
      <c r="CT17" s="332"/>
      <c r="CU17" s="332"/>
      <c r="CV17" s="332"/>
      <c r="CW17" s="332"/>
      <c r="CX17" s="332"/>
      <c r="CY17" s="332"/>
      <c r="CZ17" s="332"/>
      <c r="DA17" s="332"/>
      <c r="DB17" s="324"/>
      <c r="DC17" s="271"/>
      <c r="DD17" s="271"/>
      <c r="DE17" s="331"/>
      <c r="DF17" s="332"/>
      <c r="DG17" s="332"/>
      <c r="DH17" s="332"/>
      <c r="DI17" s="332"/>
      <c r="DJ17" s="332"/>
      <c r="DK17" s="332"/>
      <c r="DL17" s="332"/>
      <c r="DM17" s="332"/>
      <c r="DN17" s="332"/>
      <c r="DO17" s="324"/>
      <c r="DP17" s="271"/>
      <c r="DQ17" s="271"/>
      <c r="DR17" s="331"/>
      <c r="DS17" s="332"/>
      <c r="DT17" s="332"/>
      <c r="DU17" s="332"/>
      <c r="DV17" s="332"/>
      <c r="DW17" s="332"/>
      <c r="DX17" s="332"/>
      <c r="DY17" s="332"/>
      <c r="DZ17" s="332"/>
      <c r="EA17" s="332"/>
      <c r="EB17" s="324"/>
      <c r="EC17" s="271"/>
    </row>
    <row r="18" spans="1:133" hidden="1" x14ac:dyDescent="0.25">
      <c r="B18" s="809" t="s">
        <v>153</v>
      </c>
      <c r="C18" s="809"/>
      <c r="E18" s="333"/>
      <c r="F18" s="323"/>
      <c r="G18" s="323"/>
      <c r="H18" s="323"/>
      <c r="I18" s="323"/>
      <c r="J18" s="323"/>
      <c r="K18" s="323"/>
      <c r="L18" s="323"/>
      <c r="M18" s="323"/>
      <c r="N18" s="323"/>
      <c r="O18" s="324"/>
      <c r="R18" s="333"/>
      <c r="S18" s="323"/>
      <c r="T18" s="323"/>
      <c r="U18" s="323"/>
      <c r="V18" s="323"/>
      <c r="W18" s="323"/>
      <c r="X18" s="323"/>
      <c r="Y18" s="323"/>
      <c r="Z18" s="323"/>
      <c r="AA18" s="323"/>
      <c r="AB18" s="324"/>
      <c r="AE18" s="33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4"/>
      <c r="AR18" s="333"/>
      <c r="AS18" s="323"/>
      <c r="AT18" s="323"/>
      <c r="AU18" s="323"/>
      <c r="AV18" s="323"/>
      <c r="AW18" s="323"/>
      <c r="AX18" s="323"/>
      <c r="AY18" s="323"/>
      <c r="AZ18" s="323"/>
      <c r="BA18" s="323"/>
      <c r="BB18" s="324"/>
      <c r="BE18" s="333"/>
      <c r="BF18" s="323"/>
      <c r="BG18" s="323"/>
      <c r="BH18" s="323"/>
      <c r="BI18" s="323"/>
      <c r="BJ18" s="323"/>
      <c r="BK18" s="323"/>
      <c r="BL18" s="323"/>
      <c r="BM18" s="323"/>
      <c r="BN18" s="323"/>
      <c r="BO18" s="324"/>
      <c r="BR18" s="333"/>
      <c r="BS18" s="323"/>
      <c r="BT18" s="323"/>
      <c r="BU18" s="323"/>
      <c r="BV18" s="323"/>
      <c r="BW18" s="323"/>
      <c r="BX18" s="323"/>
      <c r="BY18" s="323"/>
      <c r="BZ18" s="323"/>
      <c r="CA18" s="323"/>
      <c r="CB18" s="324"/>
      <c r="CE18" s="333"/>
      <c r="CF18" s="323"/>
      <c r="CG18" s="323"/>
      <c r="CH18" s="323"/>
      <c r="CI18" s="323"/>
      <c r="CJ18" s="323"/>
      <c r="CK18" s="323"/>
      <c r="CL18" s="323"/>
      <c r="CM18" s="323"/>
      <c r="CN18" s="323"/>
      <c r="CO18" s="324"/>
      <c r="CR18" s="333"/>
      <c r="CS18" s="323"/>
      <c r="CT18" s="323"/>
      <c r="CU18" s="323"/>
      <c r="CV18" s="323"/>
      <c r="CW18" s="323"/>
      <c r="CX18" s="323"/>
      <c r="CY18" s="323"/>
      <c r="CZ18" s="323"/>
      <c r="DA18" s="323"/>
      <c r="DB18" s="324"/>
      <c r="DE18" s="333"/>
      <c r="DF18" s="323"/>
      <c r="DG18" s="323"/>
      <c r="DH18" s="323"/>
      <c r="DI18" s="323"/>
      <c r="DJ18" s="323"/>
      <c r="DK18" s="323"/>
      <c r="DL18" s="323"/>
      <c r="DM18" s="323"/>
      <c r="DN18" s="323"/>
      <c r="DO18" s="324"/>
      <c r="DR18" s="333"/>
      <c r="DS18" s="323"/>
      <c r="DT18" s="323"/>
      <c r="DU18" s="323"/>
      <c r="DV18" s="323"/>
      <c r="DW18" s="323"/>
      <c r="DX18" s="323"/>
      <c r="DY18" s="323"/>
      <c r="DZ18" s="323"/>
      <c r="EA18" s="323"/>
      <c r="EB18" s="324"/>
    </row>
    <row r="19" spans="1:133" hidden="1" x14ac:dyDescent="0.25">
      <c r="B19" s="809" t="s">
        <v>154</v>
      </c>
      <c r="C19" s="809"/>
      <c r="E19" s="322"/>
      <c r="F19" s="323"/>
      <c r="G19" s="323"/>
      <c r="H19" s="323"/>
      <c r="I19" s="323"/>
      <c r="J19" s="323"/>
      <c r="K19" s="323"/>
      <c r="L19" s="323"/>
      <c r="M19" s="323"/>
      <c r="N19" s="323"/>
      <c r="O19" s="324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4"/>
      <c r="AE19" s="322"/>
      <c r="AF19" s="323"/>
      <c r="AG19" s="323"/>
      <c r="AH19" s="323"/>
      <c r="AI19" s="323"/>
      <c r="AJ19" s="323"/>
      <c r="AK19" s="323"/>
      <c r="AL19" s="323"/>
      <c r="AM19" s="323"/>
      <c r="AN19" s="323"/>
      <c r="AO19" s="324"/>
      <c r="AR19" s="322"/>
      <c r="AS19" s="323"/>
      <c r="AT19" s="323"/>
      <c r="AU19" s="323"/>
      <c r="AV19" s="323"/>
      <c r="AW19" s="323"/>
      <c r="AX19" s="323"/>
      <c r="AY19" s="323"/>
      <c r="AZ19" s="323"/>
      <c r="BA19" s="323"/>
      <c r="BB19" s="324"/>
      <c r="BE19" s="322"/>
      <c r="BF19" s="323"/>
      <c r="BG19" s="323"/>
      <c r="BH19" s="323"/>
      <c r="BI19" s="323"/>
      <c r="BJ19" s="323"/>
      <c r="BK19" s="323"/>
      <c r="BL19" s="323"/>
      <c r="BM19" s="323"/>
      <c r="BN19" s="323"/>
      <c r="BO19" s="324"/>
      <c r="BR19" s="322"/>
      <c r="BS19" s="323"/>
      <c r="BT19" s="323"/>
      <c r="BU19" s="323"/>
      <c r="BV19" s="323"/>
      <c r="BW19" s="323"/>
      <c r="BX19" s="323"/>
      <c r="BY19" s="323"/>
      <c r="BZ19" s="323"/>
      <c r="CA19" s="323"/>
      <c r="CB19" s="324"/>
      <c r="CE19" s="322"/>
      <c r="CF19" s="323"/>
      <c r="CG19" s="323"/>
      <c r="CH19" s="323"/>
      <c r="CI19" s="323"/>
      <c r="CJ19" s="323"/>
      <c r="CK19" s="323"/>
      <c r="CL19" s="323"/>
      <c r="CM19" s="323"/>
      <c r="CN19" s="323"/>
      <c r="CO19" s="324"/>
      <c r="CR19" s="322"/>
      <c r="CS19" s="323"/>
      <c r="CT19" s="323"/>
      <c r="CU19" s="323"/>
      <c r="CV19" s="323"/>
      <c r="CW19" s="323"/>
      <c r="CX19" s="323"/>
      <c r="CY19" s="323"/>
      <c r="CZ19" s="323"/>
      <c r="DA19" s="323"/>
      <c r="DB19" s="324"/>
      <c r="DE19" s="322"/>
      <c r="DF19" s="323"/>
      <c r="DG19" s="323"/>
      <c r="DH19" s="323"/>
      <c r="DI19" s="323"/>
      <c r="DJ19" s="323"/>
      <c r="DK19" s="323"/>
      <c r="DL19" s="323"/>
      <c r="DM19" s="323"/>
      <c r="DN19" s="323"/>
      <c r="DO19" s="324"/>
      <c r="DR19" s="322"/>
      <c r="DS19" s="323"/>
      <c r="DT19" s="323"/>
      <c r="DU19" s="323"/>
      <c r="DV19" s="323"/>
      <c r="DW19" s="323"/>
      <c r="DX19" s="323"/>
      <c r="DY19" s="323"/>
      <c r="DZ19" s="323"/>
      <c r="EA19" s="323"/>
      <c r="EB19" s="324"/>
    </row>
    <row r="20" spans="1:133" hidden="1" x14ac:dyDescent="0.25">
      <c r="B20" s="810" t="s">
        <v>155</v>
      </c>
      <c r="C20" s="810"/>
      <c r="E20" s="322"/>
      <c r="F20" s="323"/>
      <c r="G20" s="323"/>
      <c r="H20" s="323"/>
      <c r="I20" s="323"/>
      <c r="J20" s="323"/>
      <c r="K20" s="323"/>
      <c r="L20" s="323"/>
      <c r="M20" s="323"/>
      <c r="N20" s="323"/>
      <c r="O20" s="324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4"/>
      <c r="AE20" s="322"/>
      <c r="AF20" s="323"/>
      <c r="AG20" s="323"/>
      <c r="AH20" s="323"/>
      <c r="AI20" s="323"/>
      <c r="AJ20" s="323"/>
      <c r="AK20" s="323"/>
      <c r="AL20" s="323"/>
      <c r="AM20" s="323"/>
      <c r="AN20" s="323"/>
      <c r="AO20" s="324"/>
      <c r="AR20" s="322"/>
      <c r="AS20" s="323"/>
      <c r="AT20" s="323"/>
      <c r="AU20" s="323"/>
      <c r="AV20" s="323"/>
      <c r="AW20" s="323"/>
      <c r="AX20" s="323"/>
      <c r="AY20" s="323"/>
      <c r="AZ20" s="323"/>
      <c r="BA20" s="323"/>
      <c r="BB20" s="324"/>
      <c r="BE20" s="322"/>
      <c r="BF20" s="323"/>
      <c r="BG20" s="323"/>
      <c r="BH20" s="323"/>
      <c r="BI20" s="323"/>
      <c r="BJ20" s="323"/>
      <c r="BK20" s="323"/>
      <c r="BL20" s="323"/>
      <c r="BM20" s="323"/>
      <c r="BN20" s="323"/>
      <c r="BO20" s="324"/>
      <c r="BR20" s="322"/>
      <c r="BS20" s="323"/>
      <c r="BT20" s="323"/>
      <c r="BU20" s="323"/>
      <c r="BV20" s="323"/>
      <c r="BW20" s="323"/>
      <c r="BX20" s="323"/>
      <c r="BY20" s="323"/>
      <c r="BZ20" s="323"/>
      <c r="CA20" s="323"/>
      <c r="CB20" s="324"/>
      <c r="CE20" s="322"/>
      <c r="CF20" s="323"/>
      <c r="CG20" s="323"/>
      <c r="CH20" s="323"/>
      <c r="CI20" s="323"/>
      <c r="CJ20" s="323"/>
      <c r="CK20" s="323"/>
      <c r="CL20" s="323"/>
      <c r="CM20" s="323"/>
      <c r="CN20" s="323"/>
      <c r="CO20" s="324"/>
      <c r="CR20" s="322"/>
      <c r="CS20" s="323"/>
      <c r="CT20" s="323"/>
      <c r="CU20" s="323"/>
      <c r="CV20" s="323"/>
      <c r="CW20" s="323"/>
      <c r="CX20" s="323"/>
      <c r="CY20" s="323"/>
      <c r="CZ20" s="323"/>
      <c r="DA20" s="323"/>
      <c r="DB20" s="324"/>
      <c r="DE20" s="322"/>
      <c r="DF20" s="323"/>
      <c r="DG20" s="323"/>
      <c r="DH20" s="323"/>
      <c r="DI20" s="323"/>
      <c r="DJ20" s="323"/>
      <c r="DK20" s="323"/>
      <c r="DL20" s="323"/>
      <c r="DM20" s="323"/>
      <c r="DN20" s="323"/>
      <c r="DO20" s="324"/>
      <c r="DR20" s="322"/>
      <c r="DS20" s="323"/>
      <c r="DT20" s="323"/>
      <c r="DU20" s="323"/>
      <c r="DV20" s="323"/>
      <c r="DW20" s="323"/>
      <c r="DX20" s="323"/>
      <c r="DY20" s="323"/>
      <c r="DZ20" s="323"/>
      <c r="EA20" s="323"/>
      <c r="EB20" s="324"/>
    </row>
    <row r="21" spans="1:133" s="326" customFormat="1" hidden="1" x14ac:dyDescent="0.25">
      <c r="B21" s="807" t="s">
        <v>156</v>
      </c>
      <c r="C21" s="807"/>
      <c r="D21" s="271"/>
      <c r="E21" s="327"/>
      <c r="F21" s="328"/>
      <c r="G21" s="328"/>
      <c r="H21" s="328"/>
      <c r="I21" s="328"/>
      <c r="J21" s="328"/>
      <c r="K21" s="328"/>
      <c r="L21" s="328"/>
      <c r="M21" s="328"/>
      <c r="N21" s="328"/>
      <c r="O21" s="329"/>
      <c r="P21" s="271"/>
      <c r="Q21" s="271"/>
      <c r="R21" s="327"/>
      <c r="S21" s="328"/>
      <c r="T21" s="328"/>
      <c r="U21" s="328"/>
      <c r="V21" s="328"/>
      <c r="W21" s="328"/>
      <c r="X21" s="328"/>
      <c r="Y21" s="328"/>
      <c r="Z21" s="328"/>
      <c r="AA21" s="328"/>
      <c r="AB21" s="329"/>
      <c r="AC21" s="271"/>
      <c r="AD21" s="271"/>
      <c r="AE21" s="327"/>
      <c r="AF21" s="328"/>
      <c r="AG21" s="328"/>
      <c r="AH21" s="328"/>
      <c r="AI21" s="328"/>
      <c r="AJ21" s="328"/>
      <c r="AK21" s="328"/>
      <c r="AL21" s="328"/>
      <c r="AM21" s="328"/>
      <c r="AN21" s="328"/>
      <c r="AO21" s="329"/>
      <c r="AP21" s="271"/>
      <c r="AQ21" s="271"/>
      <c r="AR21" s="327"/>
      <c r="AS21" s="328"/>
      <c r="AT21" s="328"/>
      <c r="AU21" s="328"/>
      <c r="AV21" s="328"/>
      <c r="AW21" s="328"/>
      <c r="AX21" s="328"/>
      <c r="AY21" s="328"/>
      <c r="AZ21" s="328"/>
      <c r="BA21" s="328"/>
      <c r="BB21" s="329"/>
      <c r="BC21" s="271"/>
      <c r="BD21" s="271"/>
      <c r="BE21" s="327"/>
      <c r="BF21" s="328"/>
      <c r="BG21" s="328"/>
      <c r="BH21" s="328"/>
      <c r="BI21" s="328"/>
      <c r="BJ21" s="328"/>
      <c r="BK21" s="328"/>
      <c r="BL21" s="328"/>
      <c r="BM21" s="328"/>
      <c r="BN21" s="328"/>
      <c r="BO21" s="329"/>
      <c r="BP21" s="271"/>
      <c r="BQ21" s="271"/>
      <c r="BR21" s="327"/>
      <c r="BS21" s="328"/>
      <c r="BT21" s="328"/>
      <c r="BU21" s="328"/>
      <c r="BV21" s="328"/>
      <c r="BW21" s="328"/>
      <c r="BX21" s="328"/>
      <c r="BY21" s="328"/>
      <c r="BZ21" s="328"/>
      <c r="CA21" s="328"/>
      <c r="CB21" s="329"/>
      <c r="CC21" s="271"/>
      <c r="CD21" s="271"/>
      <c r="CE21" s="327"/>
      <c r="CF21" s="328"/>
      <c r="CG21" s="328"/>
      <c r="CH21" s="328"/>
      <c r="CI21" s="328"/>
      <c r="CJ21" s="328"/>
      <c r="CK21" s="328"/>
      <c r="CL21" s="328"/>
      <c r="CM21" s="328"/>
      <c r="CN21" s="328"/>
      <c r="CO21" s="329"/>
      <c r="CP21" s="271"/>
      <c r="CQ21" s="271"/>
      <c r="CR21" s="327"/>
      <c r="CS21" s="328"/>
      <c r="CT21" s="328"/>
      <c r="CU21" s="328"/>
      <c r="CV21" s="328"/>
      <c r="CW21" s="328"/>
      <c r="CX21" s="328"/>
      <c r="CY21" s="328"/>
      <c r="CZ21" s="328"/>
      <c r="DA21" s="328"/>
      <c r="DB21" s="329"/>
      <c r="DC21" s="271"/>
      <c r="DD21" s="271"/>
      <c r="DE21" s="327"/>
      <c r="DF21" s="328"/>
      <c r="DG21" s="328"/>
      <c r="DH21" s="328"/>
      <c r="DI21" s="328"/>
      <c r="DJ21" s="328"/>
      <c r="DK21" s="328"/>
      <c r="DL21" s="328"/>
      <c r="DM21" s="328"/>
      <c r="DN21" s="328"/>
      <c r="DO21" s="329"/>
      <c r="DP21" s="271"/>
      <c r="DQ21" s="271"/>
      <c r="DR21" s="327"/>
      <c r="DS21" s="328"/>
      <c r="DT21" s="328"/>
      <c r="DU21" s="328"/>
      <c r="DV21" s="328"/>
      <c r="DW21" s="328"/>
      <c r="DX21" s="328"/>
      <c r="DY21" s="328"/>
      <c r="DZ21" s="328"/>
      <c r="EA21" s="328"/>
      <c r="EB21" s="329"/>
      <c r="EC21" s="271"/>
    </row>
    <row r="22" spans="1:133" hidden="1" x14ac:dyDescent="0.25">
      <c r="B22" s="804" t="s">
        <v>152</v>
      </c>
      <c r="C22" s="804"/>
      <c r="E22" s="334"/>
      <c r="F22" s="335"/>
      <c r="G22" s="335"/>
      <c r="H22" s="335"/>
      <c r="I22" s="335"/>
      <c r="J22" s="335"/>
      <c r="K22" s="335"/>
      <c r="L22" s="335"/>
      <c r="M22" s="335"/>
      <c r="N22" s="335"/>
      <c r="O22" s="336"/>
      <c r="R22" s="334"/>
      <c r="S22" s="335"/>
      <c r="T22" s="335"/>
      <c r="U22" s="335"/>
      <c r="V22" s="335"/>
      <c r="W22" s="335"/>
      <c r="X22" s="335"/>
      <c r="Y22" s="335"/>
      <c r="Z22" s="335"/>
      <c r="AA22" s="335"/>
      <c r="AB22" s="336"/>
      <c r="AE22" s="334"/>
      <c r="AF22" s="335"/>
      <c r="AG22" s="335"/>
      <c r="AH22" s="335"/>
      <c r="AI22" s="335"/>
      <c r="AJ22" s="335"/>
      <c r="AK22" s="335"/>
      <c r="AL22" s="335"/>
      <c r="AM22" s="335"/>
      <c r="AN22" s="335"/>
      <c r="AO22" s="336"/>
      <c r="AR22" s="334"/>
      <c r="AS22" s="335"/>
      <c r="AT22" s="335"/>
      <c r="AU22" s="335"/>
      <c r="AV22" s="335"/>
      <c r="AW22" s="335"/>
      <c r="AX22" s="335"/>
      <c r="AY22" s="335"/>
      <c r="AZ22" s="335"/>
      <c r="BA22" s="335"/>
      <c r="BB22" s="336"/>
      <c r="BE22" s="334"/>
      <c r="BF22" s="335"/>
      <c r="BG22" s="335"/>
      <c r="BH22" s="335"/>
      <c r="BI22" s="335"/>
      <c r="BJ22" s="335"/>
      <c r="BK22" s="335"/>
      <c r="BL22" s="335"/>
      <c r="BM22" s="335"/>
      <c r="BN22" s="335"/>
      <c r="BO22" s="336"/>
      <c r="BR22" s="334"/>
      <c r="BS22" s="335"/>
      <c r="BT22" s="335"/>
      <c r="BU22" s="335"/>
      <c r="BV22" s="335"/>
      <c r="BW22" s="335"/>
      <c r="BX22" s="335"/>
      <c r="BY22" s="335"/>
      <c r="BZ22" s="335"/>
      <c r="CA22" s="335"/>
      <c r="CB22" s="336"/>
      <c r="CE22" s="334"/>
      <c r="CF22" s="335"/>
      <c r="CG22" s="335"/>
      <c r="CH22" s="335"/>
      <c r="CI22" s="335"/>
      <c r="CJ22" s="335"/>
      <c r="CK22" s="335"/>
      <c r="CL22" s="335"/>
      <c r="CM22" s="335"/>
      <c r="CN22" s="335"/>
      <c r="CO22" s="336"/>
      <c r="CR22" s="334"/>
      <c r="CS22" s="335"/>
      <c r="CT22" s="335"/>
      <c r="CU22" s="335"/>
      <c r="CV22" s="335"/>
      <c r="CW22" s="335"/>
      <c r="CX22" s="335"/>
      <c r="CY22" s="335"/>
      <c r="CZ22" s="335"/>
      <c r="DA22" s="335"/>
      <c r="DB22" s="336"/>
      <c r="DE22" s="334"/>
      <c r="DF22" s="335"/>
      <c r="DG22" s="335"/>
      <c r="DH22" s="335"/>
      <c r="DI22" s="335"/>
      <c r="DJ22" s="335"/>
      <c r="DK22" s="335"/>
      <c r="DL22" s="335"/>
      <c r="DM22" s="335"/>
      <c r="DN22" s="335"/>
      <c r="DO22" s="336"/>
      <c r="DR22" s="334"/>
      <c r="DS22" s="335"/>
      <c r="DT22" s="335"/>
      <c r="DU22" s="335"/>
      <c r="DV22" s="335"/>
      <c r="DW22" s="335"/>
      <c r="DX22" s="335"/>
      <c r="DY22" s="335"/>
      <c r="DZ22" s="335"/>
      <c r="EA22" s="335"/>
      <c r="EB22" s="336"/>
    </row>
    <row r="23" spans="1:133" ht="12.75" hidden="1" x14ac:dyDescent="0.2">
      <c r="D23" s="288"/>
      <c r="E23" s="304"/>
      <c r="F23" s="272"/>
      <c r="G23" s="272"/>
      <c r="H23" s="272"/>
      <c r="I23" s="272"/>
      <c r="J23" s="272"/>
      <c r="K23" s="272"/>
      <c r="L23" s="272"/>
      <c r="M23" s="272"/>
      <c r="N23" s="272"/>
      <c r="O23" s="305"/>
      <c r="P23" s="288"/>
      <c r="Q23" s="288"/>
      <c r="R23" s="304"/>
      <c r="S23" s="272"/>
      <c r="T23" s="272"/>
      <c r="U23" s="272"/>
      <c r="V23" s="272"/>
      <c r="W23" s="272"/>
      <c r="X23" s="272"/>
      <c r="Y23" s="272"/>
      <c r="Z23" s="272"/>
      <c r="AA23" s="272"/>
      <c r="AB23" s="305"/>
      <c r="AC23" s="288"/>
      <c r="AD23" s="288"/>
      <c r="AE23" s="304"/>
      <c r="AF23" s="272"/>
      <c r="AG23" s="272"/>
      <c r="AH23" s="272"/>
      <c r="AI23" s="272"/>
      <c r="AJ23" s="272"/>
      <c r="AK23" s="272"/>
      <c r="AL23" s="272"/>
      <c r="AM23" s="272"/>
      <c r="AN23" s="272"/>
      <c r="AO23" s="305"/>
      <c r="AP23" s="288"/>
      <c r="AQ23" s="288"/>
      <c r="AR23" s="304"/>
      <c r="AS23" s="272"/>
      <c r="AT23" s="272"/>
      <c r="AU23" s="272"/>
      <c r="AV23" s="272"/>
      <c r="AW23" s="272"/>
      <c r="AX23" s="272"/>
      <c r="AY23" s="272"/>
      <c r="AZ23" s="272"/>
      <c r="BA23" s="272"/>
      <c r="BB23" s="305"/>
      <c r="BC23" s="288"/>
      <c r="BD23" s="288"/>
      <c r="BE23" s="304"/>
      <c r="BF23" s="272"/>
      <c r="BG23" s="272"/>
      <c r="BH23" s="272"/>
      <c r="BI23" s="272"/>
      <c r="BJ23" s="272"/>
      <c r="BK23" s="272"/>
      <c r="BL23" s="272"/>
      <c r="BM23" s="272"/>
      <c r="BN23" s="272"/>
      <c r="BO23" s="305"/>
      <c r="BP23" s="288"/>
      <c r="BQ23" s="288"/>
      <c r="BR23" s="304"/>
      <c r="BS23" s="272"/>
      <c r="BT23" s="272"/>
      <c r="BU23" s="272"/>
      <c r="BV23" s="272"/>
      <c r="BW23" s="272"/>
      <c r="BX23" s="272"/>
      <c r="BY23" s="272"/>
      <c r="BZ23" s="272"/>
      <c r="CA23" s="272"/>
      <c r="CB23" s="305"/>
      <c r="CC23" s="288"/>
      <c r="CD23" s="288"/>
      <c r="CE23" s="304"/>
      <c r="CF23" s="272"/>
      <c r="CG23" s="272"/>
      <c r="CH23" s="272"/>
      <c r="CI23" s="272"/>
      <c r="CJ23" s="272"/>
      <c r="CK23" s="272"/>
      <c r="CL23" s="272"/>
      <c r="CM23" s="272"/>
      <c r="CN23" s="272"/>
      <c r="CO23" s="305"/>
      <c r="CP23" s="288"/>
      <c r="CQ23" s="288"/>
      <c r="CR23" s="304"/>
      <c r="CS23" s="272"/>
      <c r="CT23" s="272"/>
      <c r="CU23" s="272"/>
      <c r="CV23" s="272"/>
      <c r="CW23" s="272"/>
      <c r="CX23" s="272"/>
      <c r="CY23" s="272"/>
      <c r="CZ23" s="272"/>
      <c r="DA23" s="272"/>
      <c r="DB23" s="305"/>
      <c r="DC23" s="288"/>
      <c r="DD23" s="288"/>
      <c r="DE23" s="304"/>
      <c r="DF23" s="272"/>
      <c r="DG23" s="272"/>
      <c r="DH23" s="272"/>
      <c r="DI23" s="272"/>
      <c r="DJ23" s="272"/>
      <c r="DK23" s="272"/>
      <c r="DL23" s="272"/>
      <c r="DM23" s="272"/>
      <c r="DN23" s="272"/>
      <c r="DO23" s="305"/>
      <c r="DP23" s="288"/>
      <c r="DQ23" s="288"/>
      <c r="DR23" s="304"/>
      <c r="DS23" s="272"/>
      <c r="DT23" s="272"/>
      <c r="DU23" s="272"/>
      <c r="DV23" s="272"/>
      <c r="DW23" s="272"/>
      <c r="DX23" s="272"/>
      <c r="DY23" s="272"/>
      <c r="DZ23" s="272"/>
      <c r="EA23" s="272"/>
      <c r="EB23" s="305"/>
      <c r="EC23" s="288"/>
    </row>
    <row r="24" spans="1:133" ht="15.75" hidden="1" customHeight="1" thickBot="1" x14ac:dyDescent="0.3">
      <c r="E24" s="304"/>
      <c r="F24" s="272"/>
      <c r="G24" s="272"/>
      <c r="H24" s="272"/>
      <c r="I24" s="272"/>
      <c r="J24" s="272"/>
      <c r="K24" s="272"/>
      <c r="L24" s="272"/>
      <c r="M24" s="272"/>
      <c r="N24" s="272"/>
      <c r="O24" s="305"/>
      <c r="R24" s="304"/>
      <c r="S24" s="272"/>
      <c r="T24" s="272"/>
      <c r="U24" s="272"/>
      <c r="V24" s="272"/>
      <c r="W24" s="272"/>
      <c r="X24" s="272"/>
      <c r="Y24" s="272"/>
      <c r="Z24" s="272"/>
      <c r="AA24" s="272"/>
      <c r="AB24" s="305"/>
      <c r="AE24" s="304"/>
      <c r="AF24" s="272"/>
      <c r="AG24" s="272"/>
      <c r="AH24" s="272"/>
      <c r="AI24" s="272"/>
      <c r="AJ24" s="272"/>
      <c r="AK24" s="272"/>
      <c r="AL24" s="272"/>
      <c r="AM24" s="272"/>
      <c r="AN24" s="272"/>
      <c r="AO24" s="305"/>
      <c r="AR24" s="304"/>
      <c r="AS24" s="272"/>
      <c r="AT24" s="272"/>
      <c r="AU24" s="272"/>
      <c r="AV24" s="272"/>
      <c r="AW24" s="272"/>
      <c r="AX24" s="272"/>
      <c r="AY24" s="272"/>
      <c r="AZ24" s="272"/>
      <c r="BA24" s="272"/>
      <c r="BB24" s="305"/>
      <c r="BE24" s="304"/>
      <c r="BF24" s="272"/>
      <c r="BG24" s="272"/>
      <c r="BH24" s="272"/>
      <c r="BI24" s="272"/>
      <c r="BJ24" s="272"/>
      <c r="BK24" s="272"/>
      <c r="BL24" s="272"/>
      <c r="BM24" s="272"/>
      <c r="BN24" s="272"/>
      <c r="BO24" s="305"/>
      <c r="BR24" s="304"/>
      <c r="BS24" s="272"/>
      <c r="BT24" s="272"/>
      <c r="BU24" s="272"/>
      <c r="BV24" s="272"/>
      <c r="BW24" s="272"/>
      <c r="BX24" s="272"/>
      <c r="BY24" s="272"/>
      <c r="BZ24" s="272"/>
      <c r="CA24" s="272"/>
      <c r="CB24" s="305"/>
      <c r="CE24" s="304"/>
      <c r="CF24" s="272"/>
      <c r="CG24" s="272"/>
      <c r="CH24" s="272"/>
      <c r="CI24" s="272"/>
      <c r="CJ24" s="272"/>
      <c r="CK24" s="272"/>
      <c r="CL24" s="272"/>
      <c r="CM24" s="272"/>
      <c r="CN24" s="272"/>
      <c r="CO24" s="305"/>
      <c r="CR24" s="304"/>
      <c r="CS24" s="272"/>
      <c r="CT24" s="272"/>
      <c r="CU24" s="272"/>
      <c r="CV24" s="272"/>
      <c r="CW24" s="272"/>
      <c r="CX24" s="272"/>
      <c r="CY24" s="272"/>
      <c r="CZ24" s="272"/>
      <c r="DA24" s="272"/>
      <c r="DB24" s="305"/>
      <c r="DE24" s="304"/>
      <c r="DF24" s="272"/>
      <c r="DG24" s="272"/>
      <c r="DH24" s="272"/>
      <c r="DI24" s="272"/>
      <c r="DJ24" s="272"/>
      <c r="DK24" s="272"/>
      <c r="DL24" s="272"/>
      <c r="DM24" s="272"/>
      <c r="DN24" s="272"/>
      <c r="DO24" s="305"/>
      <c r="DR24" s="304"/>
      <c r="DS24" s="272"/>
      <c r="DT24" s="272"/>
      <c r="DU24" s="272"/>
      <c r="DV24" s="272"/>
      <c r="DW24" s="272"/>
      <c r="DX24" s="272"/>
      <c r="DY24" s="272"/>
      <c r="DZ24" s="272"/>
      <c r="EA24" s="272"/>
      <c r="EB24" s="305"/>
    </row>
    <row r="25" spans="1:133" s="306" customFormat="1" ht="4.5" customHeight="1" x14ac:dyDescent="0.25">
      <c r="D25" s="307"/>
      <c r="E25" s="308"/>
      <c r="O25" s="309"/>
      <c r="P25" s="307"/>
      <c r="Q25" s="307"/>
      <c r="R25" s="308"/>
      <c r="AB25" s="309"/>
      <c r="AC25" s="307"/>
      <c r="AD25" s="307"/>
      <c r="AE25" s="308"/>
      <c r="AO25" s="309"/>
      <c r="AP25" s="307"/>
      <c r="AQ25" s="307"/>
      <c r="AR25" s="308"/>
      <c r="BB25" s="309"/>
      <c r="BC25" s="307"/>
      <c r="BD25" s="307"/>
      <c r="BE25" s="308"/>
      <c r="BO25" s="309"/>
      <c r="BP25" s="307"/>
      <c r="BQ25" s="307"/>
      <c r="BR25" s="308"/>
      <c r="CB25" s="309"/>
      <c r="CC25" s="307"/>
      <c r="CD25" s="307"/>
      <c r="CE25" s="308"/>
      <c r="CO25" s="309"/>
      <c r="CP25" s="307"/>
      <c r="CQ25" s="307"/>
      <c r="CR25" s="308"/>
      <c r="DB25" s="309"/>
      <c r="DC25" s="307"/>
      <c r="DD25" s="307"/>
      <c r="DE25" s="308"/>
      <c r="DO25" s="309"/>
      <c r="DP25" s="307"/>
      <c r="DQ25" s="307"/>
      <c r="DR25" s="308"/>
      <c r="EB25" s="309"/>
      <c r="EC25" s="307"/>
    </row>
    <row r="26" spans="1:133" s="302" customFormat="1" ht="15" customHeight="1" x14ac:dyDescent="0.25">
      <c r="A26" s="337" t="s">
        <v>36</v>
      </c>
      <c r="B26" s="338"/>
      <c r="C26" s="339"/>
      <c r="E26" s="313"/>
      <c r="F26" s="314"/>
      <c r="G26" s="314"/>
      <c r="H26" s="314"/>
      <c r="I26" s="314"/>
      <c r="J26" s="314"/>
      <c r="K26" s="314"/>
      <c r="L26" s="314"/>
      <c r="M26" s="314"/>
      <c r="N26" s="314"/>
      <c r="O26" s="315"/>
      <c r="R26" s="313"/>
      <c r="S26" s="314"/>
      <c r="T26" s="314"/>
      <c r="U26" s="314"/>
      <c r="V26" s="314"/>
      <c r="W26" s="314"/>
      <c r="X26" s="314"/>
      <c r="Y26" s="314"/>
      <c r="Z26" s="314"/>
      <c r="AA26" s="314"/>
      <c r="AB26" s="315"/>
      <c r="AE26" s="313"/>
      <c r="AF26" s="314"/>
      <c r="AG26" s="314"/>
      <c r="AH26" s="314"/>
      <c r="AI26" s="314"/>
      <c r="AJ26" s="314"/>
      <c r="AK26" s="314"/>
      <c r="AL26" s="314"/>
      <c r="AM26" s="314"/>
      <c r="AN26" s="314"/>
      <c r="AO26" s="315"/>
      <c r="AR26" s="313"/>
      <c r="AS26" s="314"/>
      <c r="AT26" s="314"/>
      <c r="AU26" s="314"/>
      <c r="AV26" s="314"/>
      <c r="AW26" s="314"/>
      <c r="AX26" s="314"/>
      <c r="AY26" s="314"/>
      <c r="AZ26" s="314"/>
      <c r="BA26" s="314"/>
      <c r="BB26" s="315"/>
      <c r="BE26" s="313"/>
      <c r="BF26" s="314"/>
      <c r="BG26" s="314"/>
      <c r="BH26" s="314"/>
      <c r="BI26" s="314"/>
      <c r="BJ26" s="314"/>
      <c r="BK26" s="314"/>
      <c r="BL26" s="314"/>
      <c r="BM26" s="314"/>
      <c r="BN26" s="314"/>
      <c r="BO26" s="315"/>
      <c r="BR26" s="313"/>
      <c r="BS26" s="314"/>
      <c r="BT26" s="314"/>
      <c r="BU26" s="314"/>
      <c r="BV26" s="314"/>
      <c r="BW26" s="314"/>
      <c r="BX26" s="314"/>
      <c r="BY26" s="314"/>
      <c r="BZ26" s="314"/>
      <c r="CA26" s="314"/>
      <c r="CB26" s="315"/>
      <c r="CE26" s="313"/>
      <c r="CF26" s="314"/>
      <c r="CG26" s="314"/>
      <c r="CH26" s="314"/>
      <c r="CI26" s="314"/>
      <c r="CJ26" s="314"/>
      <c r="CK26" s="314"/>
      <c r="CL26" s="314"/>
      <c r="CM26" s="314"/>
      <c r="CN26" s="314"/>
      <c r="CO26" s="315"/>
      <c r="CR26" s="313"/>
      <c r="CS26" s="314"/>
      <c r="CT26" s="314"/>
      <c r="CU26" s="314"/>
      <c r="CV26" s="314"/>
      <c r="CW26" s="314"/>
      <c r="CX26" s="314"/>
      <c r="CY26" s="314"/>
      <c r="CZ26" s="314"/>
      <c r="DA26" s="314"/>
      <c r="DB26" s="315"/>
      <c r="DE26" s="313"/>
      <c r="DF26" s="314"/>
      <c r="DG26" s="314"/>
      <c r="DH26" s="314"/>
      <c r="DI26" s="314"/>
      <c r="DJ26" s="314"/>
      <c r="DK26" s="314"/>
      <c r="DL26" s="314"/>
      <c r="DM26" s="314"/>
      <c r="DN26" s="314"/>
      <c r="DO26" s="315"/>
      <c r="DR26" s="313"/>
      <c r="DS26" s="314"/>
      <c r="DT26" s="314"/>
      <c r="DU26" s="314"/>
      <c r="DV26" s="314"/>
      <c r="DW26" s="314"/>
      <c r="DX26" s="314"/>
      <c r="DY26" s="314"/>
      <c r="DZ26" s="314"/>
      <c r="EA26" s="314"/>
      <c r="EB26" s="315"/>
    </row>
    <row r="27" spans="1:133" ht="15" customHeight="1" x14ac:dyDescent="0.25">
      <c r="B27" s="805" t="s">
        <v>21</v>
      </c>
      <c r="C27" s="805"/>
      <c r="E27" s="316"/>
      <c r="F27" s="317"/>
      <c r="G27" s="317"/>
      <c r="H27" s="317"/>
      <c r="I27" s="317"/>
      <c r="J27" s="317"/>
      <c r="K27" s="317"/>
      <c r="L27" s="317"/>
      <c r="M27" s="317"/>
      <c r="N27" s="317"/>
      <c r="O27" s="318"/>
      <c r="R27" s="316"/>
      <c r="S27" s="317"/>
      <c r="T27" s="317"/>
      <c r="U27" s="317"/>
      <c r="V27" s="317"/>
      <c r="W27" s="317"/>
      <c r="X27" s="317"/>
      <c r="Y27" s="317"/>
      <c r="Z27" s="317"/>
      <c r="AA27" s="317"/>
      <c r="AB27" s="318"/>
      <c r="AE27" s="316"/>
      <c r="AF27" s="317"/>
      <c r="AG27" s="317"/>
      <c r="AH27" s="317"/>
      <c r="AI27" s="317"/>
      <c r="AJ27" s="317"/>
      <c r="AK27" s="317"/>
      <c r="AL27" s="317"/>
      <c r="AM27" s="317"/>
      <c r="AN27" s="317"/>
      <c r="AO27" s="318"/>
      <c r="AR27" s="316"/>
      <c r="AS27" s="317"/>
      <c r="AT27" s="317"/>
      <c r="AU27" s="317"/>
      <c r="AV27" s="317"/>
      <c r="AW27" s="317"/>
      <c r="AX27" s="317"/>
      <c r="AY27" s="317"/>
      <c r="AZ27" s="317"/>
      <c r="BA27" s="317"/>
      <c r="BB27" s="318"/>
      <c r="BE27" s="316"/>
      <c r="BF27" s="317"/>
      <c r="BG27" s="317"/>
      <c r="BH27" s="317"/>
      <c r="BI27" s="317"/>
      <c r="BJ27" s="317"/>
      <c r="BK27" s="317"/>
      <c r="BL27" s="317"/>
      <c r="BM27" s="317"/>
      <c r="BN27" s="317"/>
      <c r="BO27" s="318"/>
      <c r="BR27" s="316"/>
      <c r="BS27" s="317"/>
      <c r="BT27" s="317"/>
      <c r="BU27" s="317"/>
      <c r="BV27" s="317"/>
      <c r="BW27" s="317"/>
      <c r="BX27" s="317"/>
      <c r="BY27" s="317"/>
      <c r="BZ27" s="317"/>
      <c r="CA27" s="317"/>
      <c r="CB27" s="318"/>
      <c r="CE27" s="316"/>
      <c r="CF27" s="317"/>
      <c r="CG27" s="317"/>
      <c r="CH27" s="317"/>
      <c r="CI27" s="317"/>
      <c r="CJ27" s="317"/>
      <c r="CK27" s="317"/>
      <c r="CL27" s="317"/>
      <c r="CM27" s="317"/>
      <c r="CN27" s="317"/>
      <c r="CO27" s="318"/>
      <c r="CR27" s="316"/>
      <c r="CS27" s="317"/>
      <c r="CT27" s="317"/>
      <c r="CU27" s="317"/>
      <c r="CV27" s="317"/>
      <c r="CW27" s="317"/>
      <c r="CX27" s="317"/>
      <c r="CY27" s="317"/>
      <c r="CZ27" s="317"/>
      <c r="DA27" s="317"/>
      <c r="DB27" s="318"/>
      <c r="DE27" s="316"/>
      <c r="DF27" s="317"/>
      <c r="DG27" s="317"/>
      <c r="DH27" s="317"/>
      <c r="DI27" s="317"/>
      <c r="DJ27" s="317"/>
      <c r="DK27" s="317"/>
      <c r="DL27" s="317"/>
      <c r="DM27" s="317"/>
      <c r="DN27" s="317"/>
      <c r="DO27" s="318"/>
      <c r="DR27" s="316"/>
      <c r="DS27" s="317"/>
      <c r="DT27" s="317"/>
      <c r="DU27" s="317"/>
      <c r="DV27" s="317"/>
      <c r="DW27" s="317"/>
      <c r="DX27" s="317"/>
      <c r="DY27" s="317"/>
      <c r="DZ27" s="317"/>
      <c r="EA27" s="317"/>
      <c r="EB27" s="318"/>
    </row>
    <row r="28" spans="1:133" x14ac:dyDescent="0.25">
      <c r="B28" s="796" t="s">
        <v>2</v>
      </c>
      <c r="C28" s="796"/>
      <c r="E28" s="319"/>
      <c r="F28" s="320"/>
      <c r="G28" s="320"/>
      <c r="H28" s="320"/>
      <c r="I28" s="320"/>
      <c r="J28" s="320"/>
      <c r="K28" s="320"/>
      <c r="L28" s="320"/>
      <c r="M28" s="320"/>
      <c r="N28" s="320"/>
      <c r="O28" s="321"/>
      <c r="R28" s="319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E28" s="319"/>
      <c r="AF28" s="320"/>
      <c r="AG28" s="320"/>
      <c r="AH28" s="320"/>
      <c r="AI28" s="320"/>
      <c r="AJ28" s="320"/>
      <c r="AK28" s="320"/>
      <c r="AL28" s="320"/>
      <c r="AM28" s="320"/>
      <c r="AN28" s="320"/>
      <c r="AO28" s="321"/>
      <c r="AR28" s="319"/>
      <c r="AS28" s="320"/>
      <c r="AT28" s="320"/>
      <c r="AU28" s="320"/>
      <c r="AV28" s="320"/>
      <c r="AW28" s="320"/>
      <c r="AX28" s="320"/>
      <c r="AY28" s="320"/>
      <c r="AZ28" s="320"/>
      <c r="BA28" s="320"/>
      <c r="BB28" s="321"/>
      <c r="BE28" s="319"/>
      <c r="BF28" s="320"/>
      <c r="BG28" s="320"/>
      <c r="BH28" s="320"/>
      <c r="BI28" s="320"/>
      <c r="BJ28" s="320"/>
      <c r="BK28" s="320"/>
      <c r="BL28" s="320"/>
      <c r="BM28" s="320"/>
      <c r="BN28" s="320"/>
      <c r="BO28" s="321"/>
      <c r="BR28" s="319"/>
      <c r="BS28" s="320"/>
      <c r="BT28" s="320"/>
      <c r="BU28" s="320"/>
      <c r="BV28" s="320"/>
      <c r="BW28" s="320"/>
      <c r="BX28" s="320"/>
      <c r="BY28" s="320"/>
      <c r="BZ28" s="320"/>
      <c r="CA28" s="320"/>
      <c r="CB28" s="321"/>
      <c r="CE28" s="319"/>
      <c r="CF28" s="320"/>
      <c r="CG28" s="320"/>
      <c r="CH28" s="320"/>
      <c r="CI28" s="320"/>
      <c r="CJ28" s="320"/>
      <c r="CK28" s="320"/>
      <c r="CL28" s="320"/>
      <c r="CM28" s="320"/>
      <c r="CN28" s="320"/>
      <c r="CO28" s="321"/>
      <c r="CR28" s="319"/>
      <c r="CS28" s="320"/>
      <c r="CT28" s="320"/>
      <c r="CU28" s="320"/>
      <c r="CV28" s="320"/>
      <c r="CW28" s="320"/>
      <c r="CX28" s="320"/>
      <c r="CY28" s="320"/>
      <c r="CZ28" s="320"/>
      <c r="DA28" s="320"/>
      <c r="DB28" s="321"/>
      <c r="DE28" s="319"/>
      <c r="DF28" s="320"/>
      <c r="DG28" s="320"/>
      <c r="DH28" s="320"/>
      <c r="DI28" s="320"/>
      <c r="DJ28" s="320"/>
      <c r="DK28" s="320"/>
      <c r="DL28" s="320"/>
      <c r="DM28" s="320"/>
      <c r="DN28" s="320"/>
      <c r="DO28" s="321"/>
      <c r="DR28" s="319"/>
      <c r="DS28" s="320"/>
      <c r="DT28" s="320"/>
      <c r="DU28" s="320"/>
      <c r="DV28" s="320"/>
      <c r="DW28" s="320"/>
      <c r="DX28" s="320"/>
      <c r="DY28" s="320"/>
      <c r="DZ28" s="320"/>
      <c r="EA28" s="320"/>
      <c r="EB28" s="321"/>
    </row>
    <row r="29" spans="1:133" x14ac:dyDescent="0.25">
      <c r="B29" s="797" t="s">
        <v>3</v>
      </c>
      <c r="C29" s="797"/>
      <c r="E29" s="322"/>
      <c r="F29" s="323"/>
      <c r="G29" s="323"/>
      <c r="H29" s="323"/>
      <c r="I29" s="323"/>
      <c r="J29" s="323"/>
      <c r="K29" s="323"/>
      <c r="L29" s="323"/>
      <c r="M29" s="323"/>
      <c r="N29" s="323"/>
      <c r="O29" s="324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4"/>
      <c r="AE29" s="322"/>
      <c r="AF29" s="323"/>
      <c r="AG29" s="323"/>
      <c r="AH29" s="323"/>
      <c r="AI29" s="323"/>
      <c r="AJ29" s="323"/>
      <c r="AK29" s="323"/>
      <c r="AL29" s="323"/>
      <c r="AM29" s="323"/>
      <c r="AN29" s="323"/>
      <c r="AO29" s="324"/>
      <c r="AR29" s="322"/>
      <c r="AS29" s="323"/>
      <c r="AT29" s="323"/>
      <c r="AU29" s="323"/>
      <c r="AV29" s="323"/>
      <c r="AW29" s="323"/>
      <c r="AX29" s="323"/>
      <c r="AY29" s="323"/>
      <c r="AZ29" s="323"/>
      <c r="BA29" s="323"/>
      <c r="BB29" s="324"/>
      <c r="BE29" s="322"/>
      <c r="BF29" s="323"/>
      <c r="BG29" s="323"/>
      <c r="BH29" s="323"/>
      <c r="BI29" s="323"/>
      <c r="BJ29" s="323"/>
      <c r="BK29" s="323"/>
      <c r="BL29" s="323"/>
      <c r="BM29" s="323"/>
      <c r="BN29" s="323"/>
      <c r="BO29" s="324"/>
      <c r="BR29" s="322"/>
      <c r="BS29" s="323"/>
      <c r="BT29" s="323"/>
      <c r="BU29" s="323"/>
      <c r="BV29" s="323"/>
      <c r="BW29" s="323"/>
      <c r="BX29" s="323"/>
      <c r="BY29" s="323"/>
      <c r="BZ29" s="323"/>
      <c r="CA29" s="323"/>
      <c r="CB29" s="324"/>
      <c r="CE29" s="322"/>
      <c r="CF29" s="323"/>
      <c r="CG29" s="323"/>
      <c r="CH29" s="323"/>
      <c r="CI29" s="323"/>
      <c r="CJ29" s="323"/>
      <c r="CK29" s="323"/>
      <c r="CL29" s="323"/>
      <c r="CM29" s="323"/>
      <c r="CN29" s="323"/>
      <c r="CO29" s="324"/>
      <c r="CR29" s="322"/>
      <c r="CS29" s="323"/>
      <c r="CT29" s="323"/>
      <c r="CU29" s="323"/>
      <c r="CV29" s="323"/>
      <c r="CW29" s="323"/>
      <c r="CX29" s="323"/>
      <c r="CY29" s="323"/>
      <c r="CZ29" s="323"/>
      <c r="DA29" s="323"/>
      <c r="DB29" s="324"/>
      <c r="DE29" s="322"/>
      <c r="DF29" s="323"/>
      <c r="DG29" s="323"/>
      <c r="DH29" s="323"/>
      <c r="DI29" s="323"/>
      <c r="DJ29" s="323"/>
      <c r="DK29" s="323"/>
      <c r="DL29" s="323"/>
      <c r="DM29" s="323"/>
      <c r="DN29" s="323"/>
      <c r="DO29" s="324"/>
      <c r="DR29" s="322"/>
      <c r="DS29" s="323"/>
      <c r="DT29" s="323"/>
      <c r="DU29" s="323"/>
      <c r="DV29" s="323"/>
      <c r="DW29" s="323"/>
      <c r="DX29" s="323"/>
      <c r="DY29" s="323"/>
      <c r="DZ29" s="323"/>
      <c r="EA29" s="323"/>
      <c r="EB29" s="324"/>
    </row>
    <row r="30" spans="1:133" x14ac:dyDescent="0.25">
      <c r="B30" s="797" t="s">
        <v>4</v>
      </c>
      <c r="C30" s="797"/>
      <c r="E30" s="322"/>
      <c r="F30" s="323"/>
      <c r="G30" s="323"/>
      <c r="H30" s="323"/>
      <c r="I30" s="323"/>
      <c r="J30" s="323"/>
      <c r="K30" s="323"/>
      <c r="L30" s="323"/>
      <c r="M30" s="323"/>
      <c r="N30" s="323"/>
      <c r="O30" s="324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4"/>
      <c r="AE30" s="322"/>
      <c r="AF30" s="323"/>
      <c r="AG30" s="323"/>
      <c r="AH30" s="323"/>
      <c r="AI30" s="323"/>
      <c r="AJ30" s="323"/>
      <c r="AK30" s="323"/>
      <c r="AL30" s="323"/>
      <c r="AM30" s="323"/>
      <c r="AN30" s="323"/>
      <c r="AO30" s="324"/>
      <c r="AR30" s="322"/>
      <c r="AS30" s="323"/>
      <c r="AT30" s="323"/>
      <c r="AU30" s="323"/>
      <c r="AV30" s="323"/>
      <c r="AW30" s="323"/>
      <c r="AX30" s="323"/>
      <c r="AY30" s="323"/>
      <c r="AZ30" s="323"/>
      <c r="BA30" s="323"/>
      <c r="BB30" s="324"/>
      <c r="BE30" s="322"/>
      <c r="BF30" s="323"/>
      <c r="BG30" s="323"/>
      <c r="BH30" s="323"/>
      <c r="BI30" s="323"/>
      <c r="BJ30" s="323"/>
      <c r="BK30" s="323"/>
      <c r="BL30" s="323"/>
      <c r="BM30" s="323"/>
      <c r="BN30" s="323"/>
      <c r="BO30" s="324"/>
      <c r="BR30" s="322"/>
      <c r="BS30" s="323"/>
      <c r="BT30" s="323"/>
      <c r="BU30" s="323"/>
      <c r="BV30" s="323"/>
      <c r="BW30" s="323"/>
      <c r="BX30" s="323"/>
      <c r="BY30" s="323"/>
      <c r="BZ30" s="323"/>
      <c r="CA30" s="323"/>
      <c r="CB30" s="324"/>
      <c r="CE30" s="322"/>
      <c r="CF30" s="323"/>
      <c r="CG30" s="323"/>
      <c r="CH30" s="323"/>
      <c r="CI30" s="323"/>
      <c r="CJ30" s="323"/>
      <c r="CK30" s="323"/>
      <c r="CL30" s="323"/>
      <c r="CM30" s="323"/>
      <c r="CN30" s="323"/>
      <c r="CO30" s="324"/>
      <c r="CR30" s="322"/>
      <c r="CS30" s="323"/>
      <c r="CT30" s="323"/>
      <c r="CU30" s="323"/>
      <c r="CV30" s="323"/>
      <c r="CW30" s="323"/>
      <c r="CX30" s="323"/>
      <c r="CY30" s="323"/>
      <c r="CZ30" s="323"/>
      <c r="DA30" s="323"/>
      <c r="DB30" s="324"/>
      <c r="DE30" s="322"/>
      <c r="DF30" s="323"/>
      <c r="DG30" s="323"/>
      <c r="DH30" s="323"/>
      <c r="DI30" s="323"/>
      <c r="DJ30" s="323"/>
      <c r="DK30" s="323"/>
      <c r="DL30" s="323"/>
      <c r="DM30" s="323"/>
      <c r="DN30" s="323"/>
      <c r="DO30" s="324"/>
      <c r="DR30" s="322"/>
      <c r="DS30" s="323"/>
      <c r="DT30" s="323"/>
      <c r="DU30" s="323"/>
      <c r="DV30" s="323"/>
      <c r="DW30" s="323"/>
      <c r="DX30" s="323"/>
      <c r="DY30" s="323"/>
      <c r="DZ30" s="323"/>
      <c r="EA30" s="323"/>
      <c r="EB30" s="324"/>
    </row>
    <row r="31" spans="1:133" x14ac:dyDescent="0.25">
      <c r="B31" s="797" t="s">
        <v>483</v>
      </c>
      <c r="C31" s="797"/>
      <c r="E31" s="322"/>
      <c r="F31" s="323"/>
      <c r="G31" s="323"/>
      <c r="H31" s="323"/>
      <c r="I31" s="323"/>
      <c r="J31" s="323"/>
      <c r="K31" s="323"/>
      <c r="L31" s="323"/>
      <c r="M31" s="323"/>
      <c r="N31" s="323"/>
      <c r="O31" s="324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4"/>
      <c r="AE31" s="322"/>
      <c r="AF31" s="323"/>
      <c r="AG31" s="323"/>
      <c r="AH31" s="323"/>
      <c r="AI31" s="323"/>
      <c r="AJ31" s="323"/>
      <c r="AK31" s="323"/>
      <c r="AL31" s="323"/>
      <c r="AM31" s="323"/>
      <c r="AN31" s="323"/>
      <c r="AO31" s="324"/>
      <c r="AR31" s="322"/>
      <c r="AS31" s="323"/>
      <c r="AT31" s="323"/>
      <c r="AU31" s="323"/>
      <c r="AV31" s="323"/>
      <c r="AW31" s="323"/>
      <c r="AX31" s="323"/>
      <c r="AY31" s="323"/>
      <c r="AZ31" s="323"/>
      <c r="BA31" s="323"/>
      <c r="BB31" s="324"/>
      <c r="BE31" s="322"/>
      <c r="BF31" s="323"/>
      <c r="BG31" s="323"/>
      <c r="BH31" s="323"/>
      <c r="BI31" s="323"/>
      <c r="BJ31" s="323"/>
      <c r="BK31" s="323"/>
      <c r="BL31" s="323"/>
      <c r="BM31" s="323"/>
      <c r="BN31" s="323"/>
      <c r="BO31" s="324"/>
      <c r="BR31" s="322"/>
      <c r="BS31" s="323"/>
      <c r="BT31" s="323"/>
      <c r="BU31" s="323"/>
      <c r="BV31" s="323"/>
      <c r="BW31" s="323"/>
      <c r="BX31" s="323"/>
      <c r="BY31" s="323"/>
      <c r="BZ31" s="323"/>
      <c r="CA31" s="323"/>
      <c r="CB31" s="324"/>
      <c r="CE31" s="322"/>
      <c r="CF31" s="323"/>
      <c r="CG31" s="323"/>
      <c r="CH31" s="323"/>
      <c r="CI31" s="323"/>
      <c r="CJ31" s="323"/>
      <c r="CK31" s="323"/>
      <c r="CL31" s="323"/>
      <c r="CM31" s="323"/>
      <c r="CN31" s="323"/>
      <c r="CO31" s="324"/>
      <c r="CR31" s="322"/>
      <c r="CS31" s="323"/>
      <c r="CT31" s="323"/>
      <c r="CU31" s="323"/>
      <c r="CV31" s="323"/>
      <c r="CW31" s="323"/>
      <c r="CX31" s="323"/>
      <c r="CY31" s="323"/>
      <c r="CZ31" s="323"/>
      <c r="DA31" s="323"/>
      <c r="DB31" s="324"/>
      <c r="DE31" s="322"/>
      <c r="DF31" s="323"/>
      <c r="DG31" s="323"/>
      <c r="DH31" s="323"/>
      <c r="DI31" s="323"/>
      <c r="DJ31" s="323"/>
      <c r="DK31" s="323"/>
      <c r="DL31" s="323"/>
      <c r="DM31" s="323"/>
      <c r="DN31" s="323"/>
      <c r="DO31" s="324"/>
      <c r="DR31" s="322"/>
      <c r="DS31" s="323"/>
      <c r="DT31" s="323"/>
      <c r="DU31" s="323"/>
      <c r="DV31" s="323"/>
      <c r="DW31" s="323"/>
      <c r="DX31" s="323"/>
      <c r="DY31" s="323"/>
      <c r="DZ31" s="323"/>
      <c r="EA31" s="323"/>
      <c r="EB31" s="324"/>
    </row>
    <row r="32" spans="1:133" x14ac:dyDescent="0.25">
      <c r="B32" s="797" t="s">
        <v>514</v>
      </c>
      <c r="C32" s="797"/>
      <c r="E32" s="322"/>
      <c r="F32" s="323"/>
      <c r="G32" s="323"/>
      <c r="H32" s="323"/>
      <c r="I32" s="323"/>
      <c r="J32" s="323"/>
      <c r="K32" s="323"/>
      <c r="L32" s="323"/>
      <c r="M32" s="323"/>
      <c r="N32" s="323"/>
      <c r="O32" s="324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4"/>
      <c r="AE32" s="322"/>
      <c r="AF32" s="323"/>
      <c r="AG32" s="323"/>
      <c r="AH32" s="323"/>
      <c r="AI32" s="323"/>
      <c r="AJ32" s="323"/>
      <c r="AK32" s="323"/>
      <c r="AL32" s="323"/>
      <c r="AM32" s="323"/>
      <c r="AN32" s="323"/>
      <c r="AO32" s="324"/>
      <c r="AR32" s="322"/>
      <c r="AS32" s="323"/>
      <c r="AT32" s="323"/>
      <c r="AU32" s="323"/>
      <c r="AV32" s="323"/>
      <c r="AW32" s="323"/>
      <c r="AX32" s="323"/>
      <c r="AY32" s="323"/>
      <c r="AZ32" s="323"/>
      <c r="BA32" s="323"/>
      <c r="BB32" s="324"/>
      <c r="BE32" s="322"/>
      <c r="BF32" s="323"/>
      <c r="BG32" s="323"/>
      <c r="BH32" s="323"/>
      <c r="BI32" s="323"/>
      <c r="BJ32" s="323"/>
      <c r="BK32" s="323"/>
      <c r="BL32" s="323"/>
      <c r="BM32" s="323"/>
      <c r="BN32" s="323"/>
      <c r="BO32" s="324"/>
      <c r="BR32" s="322"/>
      <c r="BS32" s="323"/>
      <c r="BT32" s="323"/>
      <c r="BU32" s="323"/>
      <c r="BV32" s="323"/>
      <c r="BW32" s="323"/>
      <c r="BX32" s="323"/>
      <c r="BY32" s="323"/>
      <c r="BZ32" s="323"/>
      <c r="CA32" s="323"/>
      <c r="CB32" s="324"/>
      <c r="CE32" s="322"/>
      <c r="CF32" s="323"/>
      <c r="CG32" s="323"/>
      <c r="CH32" s="323"/>
      <c r="CI32" s="323"/>
      <c r="CJ32" s="323"/>
      <c r="CK32" s="323"/>
      <c r="CL32" s="323"/>
      <c r="CM32" s="323"/>
      <c r="CN32" s="323"/>
      <c r="CO32" s="324"/>
      <c r="CR32" s="322"/>
      <c r="CS32" s="323"/>
      <c r="CT32" s="323"/>
      <c r="CU32" s="323"/>
      <c r="CV32" s="323"/>
      <c r="CW32" s="323"/>
      <c r="CX32" s="323"/>
      <c r="CY32" s="323"/>
      <c r="CZ32" s="323"/>
      <c r="DA32" s="323"/>
      <c r="DB32" s="324"/>
      <c r="DE32" s="322"/>
      <c r="DF32" s="323"/>
      <c r="DG32" s="323"/>
      <c r="DH32" s="323"/>
      <c r="DI32" s="323"/>
      <c r="DJ32" s="323"/>
      <c r="DK32" s="323"/>
      <c r="DL32" s="323"/>
      <c r="DM32" s="323"/>
      <c r="DN32" s="323"/>
      <c r="DO32" s="324"/>
      <c r="DR32" s="322"/>
      <c r="DS32" s="323"/>
      <c r="DT32" s="323"/>
      <c r="DU32" s="323"/>
      <c r="DV32" s="323"/>
      <c r="DW32" s="323"/>
      <c r="DX32" s="323"/>
      <c r="DY32" s="323"/>
      <c r="DZ32" s="323"/>
      <c r="EA32" s="323"/>
      <c r="EB32" s="324"/>
    </row>
    <row r="33" spans="1:133" s="330" customFormat="1" x14ac:dyDescent="0.25">
      <c r="B33" s="797" t="s">
        <v>487</v>
      </c>
      <c r="C33" s="797"/>
      <c r="D33" s="271"/>
      <c r="E33" s="331"/>
      <c r="F33" s="332"/>
      <c r="G33" s="332"/>
      <c r="H33" s="332"/>
      <c r="I33" s="332"/>
      <c r="J33" s="332"/>
      <c r="K33" s="332"/>
      <c r="L33" s="332"/>
      <c r="M33" s="332"/>
      <c r="N33" s="332"/>
      <c r="O33" s="324"/>
      <c r="P33" s="271"/>
      <c r="Q33" s="271"/>
      <c r="R33" s="331"/>
      <c r="S33" s="332"/>
      <c r="T33" s="332"/>
      <c r="U33" s="332"/>
      <c r="V33" s="332"/>
      <c r="W33" s="332"/>
      <c r="X33" s="332"/>
      <c r="Y33" s="332"/>
      <c r="Z33" s="332"/>
      <c r="AA33" s="332"/>
      <c r="AB33" s="324"/>
      <c r="AC33" s="271"/>
      <c r="AD33" s="271"/>
      <c r="AE33" s="331"/>
      <c r="AF33" s="332"/>
      <c r="AG33" s="332"/>
      <c r="AH33" s="332"/>
      <c r="AI33" s="332"/>
      <c r="AJ33" s="332"/>
      <c r="AK33" s="332"/>
      <c r="AL33" s="332"/>
      <c r="AM33" s="332"/>
      <c r="AN33" s="332"/>
      <c r="AO33" s="324"/>
      <c r="AP33" s="271"/>
      <c r="AQ33" s="271"/>
      <c r="AR33" s="331"/>
      <c r="AS33" s="332"/>
      <c r="AT33" s="332"/>
      <c r="AU33" s="332"/>
      <c r="AV33" s="332"/>
      <c r="AW33" s="332"/>
      <c r="AX33" s="332"/>
      <c r="AY33" s="332"/>
      <c r="AZ33" s="332"/>
      <c r="BA33" s="332"/>
      <c r="BB33" s="324"/>
      <c r="BC33" s="271"/>
      <c r="BD33" s="271"/>
      <c r="BE33" s="331"/>
      <c r="BF33" s="332"/>
      <c r="BG33" s="332"/>
      <c r="BH33" s="332"/>
      <c r="BI33" s="332"/>
      <c r="BJ33" s="332"/>
      <c r="BK33" s="332"/>
      <c r="BL33" s="332"/>
      <c r="BM33" s="332"/>
      <c r="BN33" s="332"/>
      <c r="BO33" s="324"/>
      <c r="BP33" s="271"/>
      <c r="BQ33" s="271"/>
      <c r="BR33" s="331"/>
      <c r="BS33" s="332"/>
      <c r="BT33" s="332"/>
      <c r="BU33" s="332"/>
      <c r="BV33" s="332"/>
      <c r="BW33" s="332"/>
      <c r="BX33" s="332"/>
      <c r="BY33" s="332"/>
      <c r="BZ33" s="332"/>
      <c r="CA33" s="332"/>
      <c r="CB33" s="324"/>
      <c r="CC33" s="271"/>
      <c r="CD33" s="271"/>
      <c r="CE33" s="331"/>
      <c r="CF33" s="332"/>
      <c r="CG33" s="332"/>
      <c r="CH33" s="332"/>
      <c r="CI33" s="332"/>
      <c r="CJ33" s="332"/>
      <c r="CK33" s="332"/>
      <c r="CL33" s="332"/>
      <c r="CM33" s="332"/>
      <c r="CN33" s="332"/>
      <c r="CO33" s="324"/>
      <c r="CP33" s="271"/>
      <c r="CQ33" s="271"/>
      <c r="CR33" s="331"/>
      <c r="CS33" s="332"/>
      <c r="CT33" s="332"/>
      <c r="CU33" s="332"/>
      <c r="CV33" s="332"/>
      <c r="CW33" s="332"/>
      <c r="CX33" s="332"/>
      <c r="CY33" s="332"/>
      <c r="CZ33" s="332"/>
      <c r="DA33" s="332"/>
      <c r="DB33" s="324"/>
      <c r="DC33" s="271"/>
      <c r="DD33" s="271"/>
      <c r="DE33" s="331"/>
      <c r="DF33" s="332"/>
      <c r="DG33" s="332"/>
      <c r="DH33" s="332"/>
      <c r="DI33" s="332"/>
      <c r="DJ33" s="332"/>
      <c r="DK33" s="332"/>
      <c r="DL33" s="332"/>
      <c r="DM33" s="332"/>
      <c r="DN33" s="332"/>
      <c r="DO33" s="324"/>
      <c r="DP33" s="271"/>
      <c r="DQ33" s="271"/>
      <c r="DR33" s="331"/>
      <c r="DS33" s="332"/>
      <c r="DT33" s="332"/>
      <c r="DU33" s="332"/>
      <c r="DV33" s="332"/>
      <c r="DW33" s="332"/>
      <c r="DX33" s="332"/>
      <c r="DY33" s="332"/>
      <c r="DZ33" s="332"/>
      <c r="EA33" s="332"/>
      <c r="EB33" s="324"/>
      <c r="EC33" s="271"/>
    </row>
    <row r="34" spans="1:133" s="326" customFormat="1" x14ac:dyDescent="0.25">
      <c r="B34" s="807" t="s">
        <v>35</v>
      </c>
      <c r="C34" s="807"/>
      <c r="D34" s="271"/>
      <c r="E34" s="327"/>
      <c r="F34" s="328"/>
      <c r="G34" s="328"/>
      <c r="H34" s="328"/>
      <c r="I34" s="328"/>
      <c r="J34" s="328"/>
      <c r="K34" s="328"/>
      <c r="L34" s="328"/>
      <c r="M34" s="328"/>
      <c r="N34" s="328"/>
      <c r="O34" s="329"/>
      <c r="P34" s="271"/>
      <c r="Q34" s="271"/>
      <c r="R34" s="327"/>
      <c r="S34" s="328"/>
      <c r="T34" s="328"/>
      <c r="U34" s="328"/>
      <c r="V34" s="328"/>
      <c r="W34" s="328"/>
      <c r="X34" s="328"/>
      <c r="Y34" s="328"/>
      <c r="Z34" s="328"/>
      <c r="AA34" s="328"/>
      <c r="AB34" s="329"/>
      <c r="AC34" s="271"/>
      <c r="AD34" s="271"/>
      <c r="AE34" s="327"/>
      <c r="AF34" s="328"/>
      <c r="AG34" s="328"/>
      <c r="AH34" s="328"/>
      <c r="AI34" s="328"/>
      <c r="AJ34" s="328"/>
      <c r="AK34" s="328"/>
      <c r="AL34" s="328"/>
      <c r="AM34" s="328"/>
      <c r="AN34" s="328"/>
      <c r="AO34" s="329"/>
      <c r="AP34" s="271"/>
      <c r="AQ34" s="271"/>
      <c r="AR34" s="327"/>
      <c r="AS34" s="328"/>
      <c r="AT34" s="328"/>
      <c r="AU34" s="328"/>
      <c r="AV34" s="328"/>
      <c r="AW34" s="328"/>
      <c r="AX34" s="328"/>
      <c r="AY34" s="328"/>
      <c r="AZ34" s="328"/>
      <c r="BA34" s="328"/>
      <c r="BB34" s="329"/>
      <c r="BC34" s="271"/>
      <c r="BD34" s="271"/>
      <c r="BE34" s="327"/>
      <c r="BF34" s="328"/>
      <c r="BG34" s="328"/>
      <c r="BH34" s="328"/>
      <c r="BI34" s="328"/>
      <c r="BJ34" s="328"/>
      <c r="BK34" s="328"/>
      <c r="BL34" s="328"/>
      <c r="BM34" s="328"/>
      <c r="BN34" s="328"/>
      <c r="BO34" s="329"/>
      <c r="BP34" s="271"/>
      <c r="BQ34" s="271"/>
      <c r="BR34" s="327"/>
      <c r="BS34" s="328"/>
      <c r="BT34" s="328"/>
      <c r="BU34" s="328"/>
      <c r="BV34" s="328"/>
      <c r="BW34" s="328"/>
      <c r="BX34" s="328"/>
      <c r="BY34" s="328"/>
      <c r="BZ34" s="328"/>
      <c r="CA34" s="328"/>
      <c r="CB34" s="329"/>
      <c r="CC34" s="271"/>
      <c r="CD34" s="271"/>
      <c r="CE34" s="327"/>
      <c r="CF34" s="328"/>
      <c r="CG34" s="328"/>
      <c r="CH34" s="328"/>
      <c r="CI34" s="328"/>
      <c r="CJ34" s="328"/>
      <c r="CK34" s="328"/>
      <c r="CL34" s="328"/>
      <c r="CM34" s="328"/>
      <c r="CN34" s="328"/>
      <c r="CO34" s="329"/>
      <c r="CP34" s="271"/>
      <c r="CQ34" s="271"/>
      <c r="CR34" s="327"/>
      <c r="CS34" s="328"/>
      <c r="CT34" s="328"/>
      <c r="CU34" s="328"/>
      <c r="CV34" s="328"/>
      <c r="CW34" s="328"/>
      <c r="CX34" s="328"/>
      <c r="CY34" s="328"/>
      <c r="CZ34" s="328"/>
      <c r="DA34" s="328"/>
      <c r="DB34" s="329"/>
      <c r="DC34" s="271"/>
      <c r="DD34" s="271"/>
      <c r="DE34" s="327"/>
      <c r="DF34" s="328"/>
      <c r="DG34" s="328"/>
      <c r="DH34" s="328"/>
      <c r="DI34" s="328"/>
      <c r="DJ34" s="328"/>
      <c r="DK34" s="328"/>
      <c r="DL34" s="328"/>
      <c r="DM34" s="328"/>
      <c r="DN34" s="328"/>
      <c r="DO34" s="329"/>
      <c r="DP34" s="271"/>
      <c r="DQ34" s="271"/>
      <c r="DR34" s="327"/>
      <c r="DS34" s="328"/>
      <c r="DT34" s="328"/>
      <c r="DU34" s="328"/>
      <c r="DV34" s="328"/>
      <c r="DW34" s="328"/>
      <c r="DX34" s="328"/>
      <c r="DY34" s="328"/>
      <c r="DZ34" s="328"/>
      <c r="EA34" s="328"/>
      <c r="EB34" s="329"/>
      <c r="EC34" s="271"/>
    </row>
    <row r="35" spans="1:133" x14ac:dyDescent="0.25">
      <c r="B35" s="340" t="s">
        <v>63</v>
      </c>
      <c r="C35" s="341"/>
      <c r="E35" s="322"/>
      <c r="F35" s="323"/>
      <c r="G35" s="323"/>
      <c r="H35" s="323"/>
      <c r="I35" s="323"/>
      <c r="J35" s="323"/>
      <c r="K35" s="323"/>
      <c r="L35" s="323"/>
      <c r="M35" s="323"/>
      <c r="N35" s="323"/>
      <c r="O35" s="324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4"/>
      <c r="AE35" s="322"/>
      <c r="AF35" s="323"/>
      <c r="AG35" s="323"/>
      <c r="AH35" s="323"/>
      <c r="AI35" s="323"/>
      <c r="AJ35" s="323"/>
      <c r="AK35" s="323"/>
      <c r="AL35" s="323"/>
      <c r="AM35" s="323"/>
      <c r="AN35" s="323"/>
      <c r="AO35" s="324"/>
      <c r="AR35" s="322"/>
      <c r="AS35" s="323"/>
      <c r="AT35" s="323"/>
      <c r="AU35" s="323"/>
      <c r="AV35" s="323"/>
      <c r="AW35" s="323"/>
      <c r="AX35" s="323"/>
      <c r="AY35" s="323"/>
      <c r="AZ35" s="323"/>
      <c r="BA35" s="323"/>
      <c r="BB35" s="324"/>
      <c r="BE35" s="322"/>
      <c r="BF35" s="323"/>
      <c r="BG35" s="323"/>
      <c r="BH35" s="323"/>
      <c r="BI35" s="323"/>
      <c r="BJ35" s="323"/>
      <c r="BK35" s="323"/>
      <c r="BL35" s="323"/>
      <c r="BM35" s="323"/>
      <c r="BN35" s="323"/>
      <c r="BO35" s="324"/>
      <c r="BR35" s="322"/>
      <c r="BS35" s="323"/>
      <c r="BT35" s="323"/>
      <c r="BU35" s="323"/>
      <c r="BV35" s="323"/>
      <c r="BW35" s="323"/>
      <c r="BX35" s="323"/>
      <c r="BY35" s="323"/>
      <c r="BZ35" s="323"/>
      <c r="CA35" s="323"/>
      <c r="CB35" s="324"/>
      <c r="CE35" s="322"/>
      <c r="CF35" s="323"/>
      <c r="CG35" s="323"/>
      <c r="CH35" s="323"/>
      <c r="CI35" s="323"/>
      <c r="CJ35" s="323"/>
      <c r="CK35" s="323"/>
      <c r="CL35" s="323"/>
      <c r="CM35" s="323"/>
      <c r="CN35" s="323"/>
      <c r="CO35" s="324"/>
      <c r="CR35" s="322"/>
      <c r="CS35" s="323"/>
      <c r="CT35" s="323"/>
      <c r="CU35" s="323"/>
      <c r="CV35" s="323"/>
      <c r="CW35" s="323"/>
      <c r="CX35" s="323"/>
      <c r="CY35" s="323"/>
      <c r="CZ35" s="323"/>
      <c r="DA35" s="323"/>
      <c r="DB35" s="324"/>
      <c r="DE35" s="322"/>
      <c r="DF35" s="323"/>
      <c r="DG35" s="323"/>
      <c r="DH35" s="323"/>
      <c r="DI35" s="323"/>
      <c r="DJ35" s="323"/>
      <c r="DK35" s="323"/>
      <c r="DL35" s="323"/>
      <c r="DM35" s="323"/>
      <c r="DN35" s="323"/>
      <c r="DO35" s="324"/>
      <c r="DR35" s="322"/>
      <c r="DS35" s="323"/>
      <c r="DT35" s="323"/>
      <c r="DU35" s="323"/>
      <c r="DV35" s="323"/>
      <c r="DW35" s="323"/>
      <c r="DX35" s="323"/>
      <c r="DY35" s="323"/>
      <c r="DZ35" s="323"/>
      <c r="EA35" s="323"/>
      <c r="EB35" s="324"/>
    </row>
    <row r="36" spans="1:133" x14ac:dyDescent="0.25">
      <c r="B36" s="804" t="s">
        <v>34</v>
      </c>
      <c r="C36" s="804"/>
      <c r="E36" s="334"/>
      <c r="F36" s="335"/>
      <c r="G36" s="335"/>
      <c r="H36" s="335"/>
      <c r="I36" s="335"/>
      <c r="J36" s="335"/>
      <c r="K36" s="335"/>
      <c r="L36" s="335"/>
      <c r="M36" s="335"/>
      <c r="N36" s="335"/>
      <c r="O36" s="342"/>
      <c r="R36" s="334"/>
      <c r="S36" s="335"/>
      <c r="T36" s="335"/>
      <c r="U36" s="335"/>
      <c r="V36" s="335"/>
      <c r="W36" s="335"/>
      <c r="X36" s="335"/>
      <c r="Y36" s="335"/>
      <c r="Z36" s="335"/>
      <c r="AA36" s="335"/>
      <c r="AB36" s="342"/>
      <c r="AE36" s="334"/>
      <c r="AF36" s="335"/>
      <c r="AG36" s="335"/>
      <c r="AH36" s="335"/>
      <c r="AI36" s="335"/>
      <c r="AJ36" s="335"/>
      <c r="AK36" s="335"/>
      <c r="AL36" s="335"/>
      <c r="AM36" s="335"/>
      <c r="AN36" s="335"/>
      <c r="AO36" s="342"/>
      <c r="AR36" s="334"/>
      <c r="AS36" s="335"/>
      <c r="AT36" s="335"/>
      <c r="AU36" s="335"/>
      <c r="AV36" s="335"/>
      <c r="AW36" s="335"/>
      <c r="AX36" s="335"/>
      <c r="AY36" s="335"/>
      <c r="AZ36" s="335"/>
      <c r="BA36" s="335"/>
      <c r="BB36" s="342"/>
      <c r="BE36" s="334"/>
      <c r="BF36" s="335"/>
      <c r="BG36" s="335"/>
      <c r="BH36" s="335"/>
      <c r="BI36" s="335"/>
      <c r="BJ36" s="335"/>
      <c r="BK36" s="335"/>
      <c r="BL36" s="335"/>
      <c r="BM36" s="335"/>
      <c r="BN36" s="335"/>
      <c r="BO36" s="342"/>
      <c r="BR36" s="334"/>
      <c r="BS36" s="335"/>
      <c r="BT36" s="335"/>
      <c r="BU36" s="335"/>
      <c r="BV36" s="335"/>
      <c r="BW36" s="335"/>
      <c r="BX36" s="335"/>
      <c r="BY36" s="335"/>
      <c r="BZ36" s="335"/>
      <c r="CA36" s="335"/>
      <c r="CB36" s="342"/>
      <c r="CE36" s="334"/>
      <c r="CF36" s="335"/>
      <c r="CG36" s="335"/>
      <c r="CH36" s="335"/>
      <c r="CI36" s="335"/>
      <c r="CJ36" s="335"/>
      <c r="CK36" s="335"/>
      <c r="CL36" s="335"/>
      <c r="CM36" s="335"/>
      <c r="CN36" s="335"/>
      <c r="CO36" s="342"/>
      <c r="CR36" s="334"/>
      <c r="CS36" s="335"/>
      <c r="CT36" s="335"/>
      <c r="CU36" s="335"/>
      <c r="CV36" s="335"/>
      <c r="CW36" s="335"/>
      <c r="CX36" s="335"/>
      <c r="CY36" s="335"/>
      <c r="CZ36" s="335"/>
      <c r="DA36" s="335"/>
      <c r="DB36" s="342"/>
      <c r="DE36" s="334"/>
      <c r="DF36" s="335"/>
      <c r="DG36" s="335"/>
      <c r="DH36" s="335"/>
      <c r="DI36" s="335"/>
      <c r="DJ36" s="335"/>
      <c r="DK36" s="335"/>
      <c r="DL36" s="335"/>
      <c r="DM36" s="335"/>
      <c r="DN36" s="335"/>
      <c r="DO36" s="342"/>
      <c r="DR36" s="334"/>
      <c r="DS36" s="335"/>
      <c r="DT36" s="335"/>
      <c r="DU36" s="335"/>
      <c r="DV36" s="335"/>
      <c r="DW36" s="335"/>
      <c r="DX36" s="335"/>
      <c r="DY36" s="335"/>
      <c r="DZ36" s="335"/>
      <c r="EA36" s="335"/>
      <c r="EB36" s="342"/>
    </row>
    <row r="37" spans="1:133" ht="12.75" x14ac:dyDescent="0.2">
      <c r="D37" s="288"/>
      <c r="E37" s="304"/>
      <c r="F37" s="272"/>
      <c r="G37" s="272"/>
      <c r="H37" s="272"/>
      <c r="I37" s="272"/>
      <c r="J37" s="272"/>
      <c r="K37" s="272"/>
      <c r="L37" s="272"/>
      <c r="M37" s="272"/>
      <c r="N37" s="272"/>
      <c r="O37" s="305"/>
      <c r="P37" s="288"/>
      <c r="Q37" s="288"/>
      <c r="R37" s="304"/>
      <c r="S37" s="272"/>
      <c r="T37" s="272"/>
      <c r="U37" s="272"/>
      <c r="V37" s="272"/>
      <c r="W37" s="272"/>
      <c r="X37" s="272"/>
      <c r="Y37" s="272"/>
      <c r="Z37" s="272"/>
      <c r="AA37" s="272"/>
      <c r="AB37" s="305"/>
      <c r="AC37" s="288"/>
      <c r="AD37" s="288"/>
      <c r="AE37" s="304"/>
      <c r="AF37" s="272"/>
      <c r="AG37" s="272"/>
      <c r="AH37" s="272"/>
      <c r="AI37" s="272"/>
      <c r="AJ37" s="272"/>
      <c r="AK37" s="272"/>
      <c r="AL37" s="272"/>
      <c r="AM37" s="272"/>
      <c r="AN37" s="272"/>
      <c r="AO37" s="305"/>
      <c r="AP37" s="288"/>
      <c r="AQ37" s="288"/>
      <c r="AR37" s="304"/>
      <c r="AS37" s="272"/>
      <c r="AT37" s="272"/>
      <c r="AU37" s="272"/>
      <c r="AV37" s="272"/>
      <c r="AW37" s="272"/>
      <c r="AX37" s="272"/>
      <c r="AY37" s="272"/>
      <c r="AZ37" s="272"/>
      <c r="BA37" s="272"/>
      <c r="BB37" s="305"/>
      <c r="BC37" s="288"/>
      <c r="BD37" s="288"/>
      <c r="BE37" s="304"/>
      <c r="BF37" s="272"/>
      <c r="BG37" s="272"/>
      <c r="BH37" s="272"/>
      <c r="BI37" s="272"/>
      <c r="BJ37" s="272"/>
      <c r="BK37" s="272"/>
      <c r="BL37" s="272"/>
      <c r="BM37" s="272"/>
      <c r="BN37" s="272"/>
      <c r="BO37" s="305"/>
      <c r="BP37" s="288"/>
      <c r="BQ37" s="288"/>
      <c r="BR37" s="304"/>
      <c r="BS37" s="272"/>
      <c r="BT37" s="272"/>
      <c r="BU37" s="272"/>
      <c r="BV37" s="272"/>
      <c r="BW37" s="272"/>
      <c r="BX37" s="272"/>
      <c r="BY37" s="272"/>
      <c r="BZ37" s="272"/>
      <c r="CA37" s="272"/>
      <c r="CB37" s="305"/>
      <c r="CC37" s="288"/>
      <c r="CD37" s="288"/>
      <c r="CE37" s="304"/>
      <c r="CF37" s="272"/>
      <c r="CG37" s="272"/>
      <c r="CH37" s="272"/>
      <c r="CI37" s="272"/>
      <c r="CJ37" s="272"/>
      <c r="CK37" s="272"/>
      <c r="CL37" s="272"/>
      <c r="CM37" s="272"/>
      <c r="CN37" s="272"/>
      <c r="CO37" s="305"/>
      <c r="CP37" s="288"/>
      <c r="CQ37" s="288"/>
      <c r="CR37" s="304"/>
      <c r="CS37" s="272"/>
      <c r="CT37" s="272"/>
      <c r="CU37" s="272"/>
      <c r="CV37" s="272"/>
      <c r="CW37" s="272"/>
      <c r="CX37" s="272"/>
      <c r="CY37" s="272"/>
      <c r="CZ37" s="272"/>
      <c r="DA37" s="272"/>
      <c r="DB37" s="305"/>
      <c r="DC37" s="288"/>
      <c r="DD37" s="288"/>
      <c r="DE37" s="304"/>
      <c r="DF37" s="272"/>
      <c r="DG37" s="272"/>
      <c r="DH37" s="272"/>
      <c r="DI37" s="272"/>
      <c r="DJ37" s="272"/>
      <c r="DK37" s="272"/>
      <c r="DL37" s="272"/>
      <c r="DM37" s="272"/>
      <c r="DN37" s="272"/>
      <c r="DO37" s="305"/>
      <c r="DP37" s="288"/>
      <c r="DQ37" s="288"/>
      <c r="DR37" s="304"/>
      <c r="DS37" s="272"/>
      <c r="DT37" s="272"/>
      <c r="DU37" s="272"/>
      <c r="DV37" s="272"/>
      <c r="DW37" s="272"/>
      <c r="DX37" s="272"/>
      <c r="DY37" s="272"/>
      <c r="DZ37" s="272"/>
      <c r="EA37" s="272"/>
      <c r="EB37" s="305"/>
      <c r="EC37" s="288"/>
    </row>
    <row r="38" spans="1:133" ht="15.75" customHeight="1" thickBot="1" x14ac:dyDescent="0.3">
      <c r="E38" s="304"/>
      <c r="F38" s="272"/>
      <c r="G38" s="272"/>
      <c r="H38" s="272"/>
      <c r="I38" s="272"/>
      <c r="J38" s="272"/>
      <c r="K38" s="272"/>
      <c r="L38" s="272"/>
      <c r="M38" s="272"/>
      <c r="N38" s="272"/>
      <c r="O38" s="305"/>
      <c r="R38" s="304"/>
      <c r="S38" s="272"/>
      <c r="T38" s="272"/>
      <c r="U38" s="272"/>
      <c r="V38" s="272"/>
      <c r="W38" s="272"/>
      <c r="X38" s="272"/>
      <c r="Y38" s="272"/>
      <c r="Z38" s="272"/>
      <c r="AA38" s="272"/>
      <c r="AB38" s="305"/>
      <c r="AE38" s="304"/>
      <c r="AF38" s="272"/>
      <c r="AG38" s="272"/>
      <c r="AH38" s="272"/>
      <c r="AI38" s="272"/>
      <c r="AJ38" s="272"/>
      <c r="AK38" s="272"/>
      <c r="AL38" s="272"/>
      <c r="AM38" s="272"/>
      <c r="AN38" s="272"/>
      <c r="AO38" s="305"/>
      <c r="AR38" s="304"/>
      <c r="AS38" s="272"/>
      <c r="AT38" s="272"/>
      <c r="AU38" s="272"/>
      <c r="AV38" s="272"/>
      <c r="AW38" s="272"/>
      <c r="AX38" s="272"/>
      <c r="AY38" s="272"/>
      <c r="AZ38" s="272"/>
      <c r="BA38" s="272"/>
      <c r="BB38" s="305"/>
      <c r="BE38" s="304"/>
      <c r="BF38" s="272"/>
      <c r="BG38" s="272"/>
      <c r="BH38" s="272"/>
      <c r="BI38" s="272"/>
      <c r="BJ38" s="272"/>
      <c r="BK38" s="272"/>
      <c r="BL38" s="272"/>
      <c r="BM38" s="272"/>
      <c r="BN38" s="272"/>
      <c r="BO38" s="305"/>
      <c r="BR38" s="304"/>
      <c r="BS38" s="272"/>
      <c r="BT38" s="272"/>
      <c r="BU38" s="272"/>
      <c r="BV38" s="272"/>
      <c r="BW38" s="272"/>
      <c r="BX38" s="272"/>
      <c r="BY38" s="272"/>
      <c r="BZ38" s="272"/>
      <c r="CA38" s="272"/>
      <c r="CB38" s="305"/>
      <c r="CE38" s="304"/>
      <c r="CF38" s="272"/>
      <c r="CG38" s="272"/>
      <c r="CH38" s="272"/>
      <c r="CI38" s="272"/>
      <c r="CJ38" s="272"/>
      <c r="CK38" s="272"/>
      <c r="CL38" s="272"/>
      <c r="CM38" s="272"/>
      <c r="CN38" s="272"/>
      <c r="CO38" s="305"/>
      <c r="CR38" s="304"/>
      <c r="CS38" s="272"/>
      <c r="CT38" s="272"/>
      <c r="CU38" s="272"/>
      <c r="CV38" s="272"/>
      <c r="CW38" s="272"/>
      <c r="CX38" s="272"/>
      <c r="CY38" s="272"/>
      <c r="CZ38" s="272"/>
      <c r="DA38" s="272"/>
      <c r="DB38" s="305"/>
      <c r="DE38" s="304"/>
      <c r="DF38" s="272"/>
      <c r="DG38" s="272"/>
      <c r="DH38" s="272"/>
      <c r="DI38" s="272"/>
      <c r="DJ38" s="272"/>
      <c r="DK38" s="272"/>
      <c r="DL38" s="272"/>
      <c r="DM38" s="272"/>
      <c r="DN38" s="272"/>
      <c r="DO38" s="305"/>
      <c r="DR38" s="304"/>
      <c r="DS38" s="272"/>
      <c r="DT38" s="272"/>
      <c r="DU38" s="272"/>
      <c r="DV38" s="272"/>
      <c r="DW38" s="272"/>
      <c r="DX38" s="272"/>
      <c r="DY38" s="272"/>
      <c r="DZ38" s="272"/>
      <c r="EA38" s="272"/>
      <c r="EB38" s="305"/>
    </row>
    <row r="39" spans="1:133" s="306" customFormat="1" ht="4.5" customHeight="1" x14ac:dyDescent="0.25">
      <c r="D39" s="307"/>
      <c r="E39" s="308"/>
      <c r="O39" s="309"/>
      <c r="P39" s="307"/>
      <c r="Q39" s="307"/>
      <c r="R39" s="308"/>
      <c r="AB39" s="309"/>
      <c r="AC39" s="307"/>
      <c r="AD39" s="307"/>
      <c r="AE39" s="308"/>
      <c r="AO39" s="309"/>
      <c r="AP39" s="307"/>
      <c r="AQ39" s="307"/>
      <c r="AR39" s="308"/>
      <c r="BB39" s="309"/>
      <c r="BC39" s="307"/>
      <c r="BD39" s="307"/>
      <c r="BE39" s="308"/>
      <c r="BO39" s="309"/>
      <c r="BP39" s="307"/>
      <c r="BQ39" s="307"/>
      <c r="BR39" s="308"/>
      <c r="CB39" s="309"/>
      <c r="CC39" s="307"/>
      <c r="CD39" s="307"/>
      <c r="CE39" s="308"/>
      <c r="CO39" s="309"/>
      <c r="CP39" s="307"/>
      <c r="CQ39" s="307"/>
      <c r="CR39" s="308"/>
      <c r="DB39" s="309"/>
      <c r="DC39" s="307"/>
      <c r="DD39" s="307"/>
      <c r="DE39" s="308"/>
      <c r="DO39" s="309"/>
      <c r="DP39" s="307"/>
      <c r="DQ39" s="307"/>
      <c r="DR39" s="308"/>
      <c r="EB39" s="309"/>
      <c r="EC39" s="307"/>
    </row>
    <row r="40" spans="1:133" s="302" customFormat="1" ht="15" customHeight="1" x14ac:dyDescent="0.25">
      <c r="A40" s="337" t="s">
        <v>353</v>
      </c>
      <c r="B40" s="338"/>
      <c r="C40" s="339"/>
      <c r="E40" s="313"/>
      <c r="F40" s="314"/>
      <c r="G40" s="314"/>
      <c r="H40" s="314"/>
      <c r="I40" s="314"/>
      <c r="J40" s="314"/>
      <c r="K40" s="314"/>
      <c r="L40" s="314"/>
      <c r="M40" s="314"/>
      <c r="N40" s="314"/>
      <c r="O40" s="315"/>
      <c r="R40" s="313"/>
      <c r="S40" s="314"/>
      <c r="T40" s="314"/>
      <c r="U40" s="314"/>
      <c r="V40" s="314"/>
      <c r="W40" s="314"/>
      <c r="X40" s="314"/>
      <c r="Y40" s="314"/>
      <c r="Z40" s="314"/>
      <c r="AA40" s="314"/>
      <c r="AB40" s="315"/>
      <c r="AE40" s="313"/>
      <c r="AF40" s="314"/>
      <c r="AG40" s="314"/>
      <c r="AH40" s="314"/>
      <c r="AI40" s="314"/>
      <c r="AJ40" s="314"/>
      <c r="AK40" s="314"/>
      <c r="AL40" s="314"/>
      <c r="AM40" s="314"/>
      <c r="AN40" s="314"/>
      <c r="AO40" s="315"/>
      <c r="AR40" s="313"/>
      <c r="AS40" s="314"/>
      <c r="AT40" s="314"/>
      <c r="AU40" s="314"/>
      <c r="AV40" s="314"/>
      <c r="AW40" s="314"/>
      <c r="AX40" s="314"/>
      <c r="AY40" s="314"/>
      <c r="AZ40" s="314"/>
      <c r="BA40" s="314"/>
      <c r="BB40" s="315"/>
      <c r="BE40" s="313"/>
      <c r="BF40" s="314"/>
      <c r="BG40" s="314"/>
      <c r="BH40" s="314"/>
      <c r="BI40" s="314"/>
      <c r="BJ40" s="314"/>
      <c r="BK40" s="314"/>
      <c r="BL40" s="314"/>
      <c r="BM40" s="314"/>
      <c r="BN40" s="314"/>
      <c r="BO40" s="315"/>
      <c r="BR40" s="313"/>
      <c r="BS40" s="314"/>
      <c r="BT40" s="314"/>
      <c r="BU40" s="314"/>
      <c r="BV40" s="314"/>
      <c r="BW40" s="314"/>
      <c r="BX40" s="314"/>
      <c r="BY40" s="314"/>
      <c r="BZ40" s="314"/>
      <c r="CA40" s="314"/>
      <c r="CB40" s="315"/>
      <c r="CE40" s="313"/>
      <c r="CF40" s="314"/>
      <c r="CG40" s="314"/>
      <c r="CH40" s="314"/>
      <c r="CI40" s="314"/>
      <c r="CJ40" s="314"/>
      <c r="CK40" s="314"/>
      <c r="CL40" s="314"/>
      <c r="CM40" s="314"/>
      <c r="CN40" s="314"/>
      <c r="CO40" s="315"/>
      <c r="CR40" s="313"/>
      <c r="CS40" s="314"/>
      <c r="CT40" s="314"/>
      <c r="CU40" s="314"/>
      <c r="CV40" s="314"/>
      <c r="CW40" s="314"/>
      <c r="CX40" s="314"/>
      <c r="CY40" s="314"/>
      <c r="CZ40" s="314"/>
      <c r="DA40" s="314"/>
      <c r="DB40" s="315"/>
      <c r="DE40" s="313"/>
      <c r="DF40" s="314"/>
      <c r="DG40" s="314"/>
      <c r="DH40" s="314"/>
      <c r="DI40" s="314"/>
      <c r="DJ40" s="314"/>
      <c r="DK40" s="314"/>
      <c r="DL40" s="314"/>
      <c r="DM40" s="314"/>
      <c r="DN40" s="314"/>
      <c r="DO40" s="315"/>
      <c r="DR40" s="313"/>
      <c r="DS40" s="314"/>
      <c r="DT40" s="314"/>
      <c r="DU40" s="314"/>
      <c r="DV40" s="314"/>
      <c r="DW40" s="314"/>
      <c r="DX40" s="314"/>
      <c r="DY40" s="314"/>
      <c r="DZ40" s="314"/>
      <c r="EA40" s="314"/>
      <c r="EB40" s="315"/>
    </row>
    <row r="41" spans="1:133" ht="15" customHeight="1" x14ac:dyDescent="0.25">
      <c r="B41" s="805"/>
      <c r="C41" s="805"/>
      <c r="E41" s="316"/>
      <c r="F41" s="317"/>
      <c r="G41" s="317"/>
      <c r="H41" s="317"/>
      <c r="I41" s="317"/>
      <c r="J41" s="317"/>
      <c r="K41" s="317"/>
      <c r="L41" s="317"/>
      <c r="M41" s="317"/>
      <c r="N41" s="317"/>
      <c r="O41" s="318"/>
      <c r="R41" s="316"/>
      <c r="S41" s="317"/>
      <c r="T41" s="317"/>
      <c r="U41" s="317"/>
      <c r="V41" s="317"/>
      <c r="W41" s="317"/>
      <c r="X41" s="317"/>
      <c r="Y41" s="317"/>
      <c r="Z41" s="317"/>
      <c r="AA41" s="317"/>
      <c r="AB41" s="318"/>
      <c r="AE41" s="316"/>
      <c r="AF41" s="317"/>
      <c r="AG41" s="317"/>
      <c r="AH41" s="317"/>
      <c r="AI41" s="317"/>
      <c r="AJ41" s="317"/>
      <c r="AK41" s="317"/>
      <c r="AL41" s="317"/>
      <c r="AM41" s="317"/>
      <c r="AN41" s="317"/>
      <c r="AO41" s="318"/>
      <c r="AR41" s="316"/>
      <c r="AS41" s="317"/>
      <c r="AT41" s="317"/>
      <c r="AU41" s="317"/>
      <c r="AV41" s="317"/>
      <c r="AW41" s="317"/>
      <c r="AX41" s="317"/>
      <c r="AY41" s="317"/>
      <c r="AZ41" s="317"/>
      <c r="BA41" s="317"/>
      <c r="BB41" s="318"/>
      <c r="BE41" s="316"/>
      <c r="BF41" s="317"/>
      <c r="BG41" s="317"/>
      <c r="BH41" s="317"/>
      <c r="BI41" s="317"/>
      <c r="BJ41" s="317"/>
      <c r="BK41" s="317"/>
      <c r="BL41" s="317"/>
      <c r="BM41" s="317"/>
      <c r="BN41" s="317"/>
      <c r="BO41" s="318"/>
      <c r="BR41" s="316"/>
      <c r="BS41" s="317"/>
      <c r="BT41" s="317"/>
      <c r="BU41" s="317"/>
      <c r="BV41" s="317"/>
      <c r="BW41" s="317"/>
      <c r="BX41" s="317"/>
      <c r="BY41" s="317"/>
      <c r="BZ41" s="317"/>
      <c r="CA41" s="317"/>
      <c r="CB41" s="318"/>
      <c r="CE41" s="316"/>
      <c r="CF41" s="317"/>
      <c r="CG41" s="317"/>
      <c r="CH41" s="317"/>
      <c r="CI41" s="317"/>
      <c r="CJ41" s="317"/>
      <c r="CK41" s="317"/>
      <c r="CL41" s="317"/>
      <c r="CM41" s="317"/>
      <c r="CN41" s="317"/>
      <c r="CO41" s="318"/>
      <c r="CR41" s="316"/>
      <c r="CS41" s="317"/>
      <c r="CT41" s="317"/>
      <c r="CU41" s="317"/>
      <c r="CV41" s="317"/>
      <c r="CW41" s="317"/>
      <c r="CX41" s="317"/>
      <c r="CY41" s="317"/>
      <c r="CZ41" s="317"/>
      <c r="DA41" s="317"/>
      <c r="DB41" s="318"/>
      <c r="DE41" s="316"/>
      <c r="DF41" s="317"/>
      <c r="DG41" s="317"/>
      <c r="DH41" s="317"/>
      <c r="DI41" s="317"/>
      <c r="DJ41" s="317"/>
      <c r="DK41" s="317"/>
      <c r="DL41" s="317"/>
      <c r="DM41" s="317"/>
      <c r="DN41" s="317"/>
      <c r="DO41" s="318"/>
      <c r="DR41" s="316"/>
      <c r="DS41" s="317"/>
      <c r="DT41" s="317"/>
      <c r="DU41" s="317"/>
      <c r="DV41" s="317"/>
      <c r="DW41" s="317"/>
      <c r="DX41" s="317"/>
      <c r="DY41" s="317"/>
      <c r="DZ41" s="317"/>
      <c r="EA41" s="317"/>
      <c r="EB41" s="318"/>
    </row>
    <row r="42" spans="1:133" x14ac:dyDescent="0.25">
      <c r="B42" s="809" t="str">
        <f>'Financial Summary &amp; Reporting'!B43</f>
        <v>CIAT</v>
      </c>
      <c r="C42" s="809"/>
      <c r="E42" s="319"/>
      <c r="F42" s="320"/>
      <c r="G42" s="320"/>
      <c r="H42" s="320"/>
      <c r="I42" s="320"/>
      <c r="J42" s="320"/>
      <c r="K42" s="320"/>
      <c r="L42" s="320"/>
      <c r="M42" s="320"/>
      <c r="N42" s="320"/>
      <c r="O42" s="321"/>
      <c r="R42" s="319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E42" s="319"/>
      <c r="AF42" s="320"/>
      <c r="AG42" s="320"/>
      <c r="AH42" s="320"/>
      <c r="AI42" s="320"/>
      <c r="AJ42" s="320"/>
      <c r="AK42" s="320"/>
      <c r="AL42" s="320"/>
      <c r="AM42" s="320"/>
      <c r="AN42" s="320"/>
      <c r="AO42" s="321"/>
      <c r="AR42" s="319"/>
      <c r="AS42" s="320"/>
      <c r="AT42" s="320"/>
      <c r="AU42" s="320"/>
      <c r="AV42" s="320"/>
      <c r="AW42" s="320"/>
      <c r="AX42" s="320"/>
      <c r="AY42" s="320"/>
      <c r="AZ42" s="320"/>
      <c r="BA42" s="320"/>
      <c r="BB42" s="321"/>
      <c r="BE42" s="319"/>
      <c r="BF42" s="320"/>
      <c r="BG42" s="320"/>
      <c r="BH42" s="320"/>
      <c r="BI42" s="320"/>
      <c r="BJ42" s="320"/>
      <c r="BK42" s="320"/>
      <c r="BL42" s="320"/>
      <c r="BM42" s="320"/>
      <c r="BN42" s="320"/>
      <c r="BO42" s="321"/>
      <c r="BR42" s="319"/>
      <c r="BS42" s="320"/>
      <c r="BT42" s="320"/>
      <c r="BU42" s="320"/>
      <c r="BV42" s="320"/>
      <c r="BW42" s="320"/>
      <c r="BX42" s="320"/>
      <c r="BY42" s="320"/>
      <c r="BZ42" s="320"/>
      <c r="CA42" s="320"/>
      <c r="CB42" s="321"/>
      <c r="CE42" s="319"/>
      <c r="CF42" s="320"/>
      <c r="CG42" s="320"/>
      <c r="CH42" s="320"/>
      <c r="CI42" s="320"/>
      <c r="CJ42" s="320"/>
      <c r="CK42" s="320"/>
      <c r="CL42" s="320"/>
      <c r="CM42" s="320"/>
      <c r="CN42" s="320"/>
      <c r="CO42" s="321"/>
      <c r="CR42" s="319"/>
      <c r="CS42" s="320"/>
      <c r="CT42" s="320"/>
      <c r="CU42" s="320"/>
      <c r="CV42" s="320"/>
      <c r="CW42" s="320"/>
      <c r="CX42" s="320"/>
      <c r="CY42" s="320"/>
      <c r="CZ42" s="320"/>
      <c r="DA42" s="320"/>
      <c r="DB42" s="321"/>
      <c r="DE42" s="319"/>
      <c r="DF42" s="320"/>
      <c r="DG42" s="320"/>
      <c r="DH42" s="320"/>
      <c r="DI42" s="320"/>
      <c r="DJ42" s="320"/>
      <c r="DK42" s="320"/>
      <c r="DL42" s="320"/>
      <c r="DM42" s="320"/>
      <c r="DN42" s="320"/>
      <c r="DO42" s="321"/>
      <c r="DR42" s="319"/>
      <c r="DS42" s="320"/>
      <c r="DT42" s="320"/>
      <c r="DU42" s="320"/>
      <c r="DV42" s="320"/>
      <c r="DW42" s="320"/>
      <c r="DX42" s="320"/>
      <c r="DY42" s="320"/>
      <c r="DZ42" s="320"/>
      <c r="EA42" s="320"/>
      <c r="EB42" s="321"/>
    </row>
    <row r="43" spans="1:133" x14ac:dyDescent="0.25">
      <c r="B43" s="809" t="str">
        <f>'Financial Summary &amp; Reporting'!B44</f>
        <v>AFRICARICE</v>
      </c>
      <c r="C43" s="809"/>
      <c r="E43" s="322"/>
      <c r="F43" s="323"/>
      <c r="G43" s="323"/>
      <c r="H43" s="323"/>
      <c r="I43" s="323"/>
      <c r="J43" s="323"/>
      <c r="K43" s="323"/>
      <c r="L43" s="323"/>
      <c r="M43" s="323"/>
      <c r="N43" s="323"/>
      <c r="O43" s="324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4"/>
      <c r="AE43" s="322"/>
      <c r="AF43" s="323"/>
      <c r="AG43" s="323"/>
      <c r="AH43" s="323"/>
      <c r="AI43" s="323"/>
      <c r="AJ43" s="323"/>
      <c r="AK43" s="323"/>
      <c r="AL43" s="323"/>
      <c r="AM43" s="323"/>
      <c r="AN43" s="323"/>
      <c r="AO43" s="324"/>
      <c r="AR43" s="322"/>
      <c r="AS43" s="323"/>
      <c r="AT43" s="323"/>
      <c r="AU43" s="323"/>
      <c r="AV43" s="323"/>
      <c r="AW43" s="323"/>
      <c r="AX43" s="323"/>
      <c r="AY43" s="323"/>
      <c r="AZ43" s="323"/>
      <c r="BA43" s="323"/>
      <c r="BB43" s="324"/>
      <c r="BE43" s="322"/>
      <c r="BF43" s="323"/>
      <c r="BG43" s="323"/>
      <c r="BH43" s="323"/>
      <c r="BI43" s="323"/>
      <c r="BJ43" s="323"/>
      <c r="BK43" s="323"/>
      <c r="BL43" s="323"/>
      <c r="BM43" s="323"/>
      <c r="BN43" s="323"/>
      <c r="BO43" s="324"/>
      <c r="BR43" s="322"/>
      <c r="BS43" s="323"/>
      <c r="BT43" s="323"/>
      <c r="BU43" s="323"/>
      <c r="BV43" s="323"/>
      <c r="BW43" s="323"/>
      <c r="BX43" s="323"/>
      <c r="BY43" s="323"/>
      <c r="BZ43" s="323"/>
      <c r="CA43" s="323"/>
      <c r="CB43" s="324"/>
      <c r="CE43" s="322"/>
      <c r="CF43" s="323"/>
      <c r="CG43" s="323"/>
      <c r="CH43" s="323"/>
      <c r="CI43" s="323"/>
      <c r="CJ43" s="323"/>
      <c r="CK43" s="323"/>
      <c r="CL43" s="323"/>
      <c r="CM43" s="323"/>
      <c r="CN43" s="323"/>
      <c r="CO43" s="324"/>
      <c r="CR43" s="322"/>
      <c r="CS43" s="323"/>
      <c r="CT43" s="323"/>
      <c r="CU43" s="323"/>
      <c r="CV43" s="323"/>
      <c r="CW43" s="323"/>
      <c r="CX43" s="323"/>
      <c r="CY43" s="323"/>
      <c r="CZ43" s="323"/>
      <c r="DA43" s="323"/>
      <c r="DB43" s="324"/>
      <c r="DE43" s="322"/>
      <c r="DF43" s="323"/>
      <c r="DG43" s="323"/>
      <c r="DH43" s="323"/>
      <c r="DI43" s="323"/>
      <c r="DJ43" s="323"/>
      <c r="DK43" s="323"/>
      <c r="DL43" s="323"/>
      <c r="DM43" s="323"/>
      <c r="DN43" s="323"/>
      <c r="DO43" s="324"/>
      <c r="DR43" s="322"/>
      <c r="DS43" s="323"/>
      <c r="DT43" s="323"/>
      <c r="DU43" s="323"/>
      <c r="DV43" s="323"/>
      <c r="DW43" s="323"/>
      <c r="DX43" s="323"/>
      <c r="DY43" s="323"/>
      <c r="DZ43" s="323"/>
      <c r="EA43" s="323"/>
      <c r="EB43" s="324"/>
    </row>
    <row r="44" spans="1:133" x14ac:dyDescent="0.25">
      <c r="B44" s="809" t="str">
        <f>'Financial Summary &amp; Reporting'!B45</f>
        <v>BIOVERSITY</v>
      </c>
      <c r="C44" s="809"/>
      <c r="E44" s="322"/>
      <c r="F44" s="323"/>
      <c r="G44" s="323"/>
      <c r="H44" s="323"/>
      <c r="I44" s="323"/>
      <c r="J44" s="323"/>
      <c r="K44" s="323"/>
      <c r="L44" s="323"/>
      <c r="M44" s="323"/>
      <c r="N44" s="323"/>
      <c r="O44" s="324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4"/>
      <c r="AE44" s="322"/>
      <c r="AF44" s="323"/>
      <c r="AG44" s="323"/>
      <c r="AH44" s="323"/>
      <c r="AI44" s="323"/>
      <c r="AJ44" s="323"/>
      <c r="AK44" s="323"/>
      <c r="AL44" s="323"/>
      <c r="AM44" s="323"/>
      <c r="AN44" s="323"/>
      <c r="AO44" s="324"/>
      <c r="AR44" s="322"/>
      <c r="AS44" s="323"/>
      <c r="AT44" s="323"/>
      <c r="AU44" s="323"/>
      <c r="AV44" s="323"/>
      <c r="AW44" s="323"/>
      <c r="AX44" s="323"/>
      <c r="AY44" s="323"/>
      <c r="AZ44" s="323"/>
      <c r="BA44" s="323"/>
      <c r="BB44" s="324"/>
      <c r="BE44" s="322"/>
      <c r="BF44" s="323"/>
      <c r="BG44" s="323"/>
      <c r="BH44" s="323"/>
      <c r="BI44" s="323"/>
      <c r="BJ44" s="323"/>
      <c r="BK44" s="323"/>
      <c r="BL44" s="323"/>
      <c r="BM44" s="323"/>
      <c r="BN44" s="323"/>
      <c r="BO44" s="324"/>
      <c r="BR44" s="322"/>
      <c r="BS44" s="323"/>
      <c r="BT44" s="323"/>
      <c r="BU44" s="323"/>
      <c r="BV44" s="323"/>
      <c r="BW44" s="323"/>
      <c r="BX44" s="323"/>
      <c r="BY44" s="323"/>
      <c r="BZ44" s="323"/>
      <c r="CA44" s="323"/>
      <c r="CB44" s="324"/>
      <c r="CE44" s="322"/>
      <c r="CF44" s="323"/>
      <c r="CG44" s="323"/>
      <c r="CH44" s="323"/>
      <c r="CI44" s="323"/>
      <c r="CJ44" s="323"/>
      <c r="CK44" s="323"/>
      <c r="CL44" s="323"/>
      <c r="CM44" s="323"/>
      <c r="CN44" s="323"/>
      <c r="CO44" s="324"/>
      <c r="CR44" s="322"/>
      <c r="CS44" s="323"/>
      <c r="CT44" s="323"/>
      <c r="CU44" s="323"/>
      <c r="CV44" s="323"/>
      <c r="CW44" s="323"/>
      <c r="CX44" s="323"/>
      <c r="CY44" s="323"/>
      <c r="CZ44" s="323"/>
      <c r="DA44" s="323"/>
      <c r="DB44" s="324"/>
      <c r="DE44" s="322"/>
      <c r="DF44" s="323"/>
      <c r="DG44" s="323"/>
      <c r="DH44" s="323"/>
      <c r="DI44" s="323"/>
      <c r="DJ44" s="323"/>
      <c r="DK44" s="323"/>
      <c r="DL44" s="323"/>
      <c r="DM44" s="323"/>
      <c r="DN44" s="323"/>
      <c r="DO44" s="324"/>
      <c r="DR44" s="322"/>
      <c r="DS44" s="323"/>
      <c r="DT44" s="323"/>
      <c r="DU44" s="323"/>
      <c r="DV44" s="323"/>
      <c r="DW44" s="323"/>
      <c r="DX44" s="323"/>
      <c r="DY44" s="323"/>
      <c r="DZ44" s="323"/>
      <c r="EA44" s="323"/>
      <c r="EB44" s="324"/>
    </row>
    <row r="45" spans="1:133" x14ac:dyDescent="0.25">
      <c r="B45" s="809" t="str">
        <f>'Financial Summary &amp; Reporting'!B46</f>
        <v>CIFOR</v>
      </c>
      <c r="C45" s="809"/>
      <c r="E45" s="322"/>
      <c r="F45" s="323"/>
      <c r="G45" s="323"/>
      <c r="H45" s="323"/>
      <c r="I45" s="323"/>
      <c r="J45" s="323"/>
      <c r="K45" s="323"/>
      <c r="L45" s="323"/>
      <c r="M45" s="323"/>
      <c r="N45" s="323"/>
      <c r="O45" s="324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4"/>
      <c r="AE45" s="322"/>
      <c r="AF45" s="323"/>
      <c r="AG45" s="323"/>
      <c r="AH45" s="323"/>
      <c r="AI45" s="323"/>
      <c r="AJ45" s="323"/>
      <c r="AK45" s="323"/>
      <c r="AL45" s="323"/>
      <c r="AM45" s="323"/>
      <c r="AN45" s="323"/>
      <c r="AO45" s="324"/>
      <c r="AR45" s="322"/>
      <c r="AS45" s="323"/>
      <c r="AT45" s="323"/>
      <c r="AU45" s="323"/>
      <c r="AV45" s="323"/>
      <c r="AW45" s="323"/>
      <c r="AX45" s="323"/>
      <c r="AY45" s="323"/>
      <c r="AZ45" s="323"/>
      <c r="BA45" s="323"/>
      <c r="BB45" s="324"/>
      <c r="BE45" s="322"/>
      <c r="BF45" s="323"/>
      <c r="BG45" s="323"/>
      <c r="BH45" s="323"/>
      <c r="BI45" s="323"/>
      <c r="BJ45" s="323"/>
      <c r="BK45" s="323"/>
      <c r="BL45" s="323"/>
      <c r="BM45" s="323"/>
      <c r="BN45" s="323"/>
      <c r="BO45" s="324"/>
      <c r="BR45" s="322"/>
      <c r="BS45" s="323"/>
      <c r="BT45" s="323"/>
      <c r="BU45" s="323"/>
      <c r="BV45" s="323"/>
      <c r="BW45" s="323"/>
      <c r="BX45" s="323"/>
      <c r="BY45" s="323"/>
      <c r="BZ45" s="323"/>
      <c r="CA45" s="323"/>
      <c r="CB45" s="324"/>
      <c r="CE45" s="322"/>
      <c r="CF45" s="323"/>
      <c r="CG45" s="323"/>
      <c r="CH45" s="323"/>
      <c r="CI45" s="323"/>
      <c r="CJ45" s="323"/>
      <c r="CK45" s="323"/>
      <c r="CL45" s="323"/>
      <c r="CM45" s="323"/>
      <c r="CN45" s="323"/>
      <c r="CO45" s="324"/>
      <c r="CR45" s="322"/>
      <c r="CS45" s="323"/>
      <c r="CT45" s="323"/>
      <c r="CU45" s="323"/>
      <c r="CV45" s="323"/>
      <c r="CW45" s="323"/>
      <c r="CX45" s="323"/>
      <c r="CY45" s="323"/>
      <c r="CZ45" s="323"/>
      <c r="DA45" s="323"/>
      <c r="DB45" s="324"/>
      <c r="DE45" s="322"/>
      <c r="DF45" s="323"/>
      <c r="DG45" s="323"/>
      <c r="DH45" s="323"/>
      <c r="DI45" s="323"/>
      <c r="DJ45" s="323"/>
      <c r="DK45" s="323"/>
      <c r="DL45" s="323"/>
      <c r="DM45" s="323"/>
      <c r="DN45" s="323"/>
      <c r="DO45" s="324"/>
      <c r="DR45" s="322"/>
      <c r="DS45" s="323"/>
      <c r="DT45" s="323"/>
      <c r="DU45" s="323"/>
      <c r="DV45" s="323"/>
      <c r="DW45" s="323"/>
      <c r="DX45" s="323"/>
      <c r="DY45" s="323"/>
      <c r="DZ45" s="323"/>
      <c r="EA45" s="323"/>
      <c r="EB45" s="324"/>
    </row>
    <row r="46" spans="1:133" x14ac:dyDescent="0.25">
      <c r="B46" s="809" t="str">
        <f>'Financial Summary &amp; Reporting'!B47</f>
        <v>CIMMYT</v>
      </c>
      <c r="C46" s="809"/>
      <c r="E46" s="322"/>
      <c r="F46" s="323"/>
      <c r="G46" s="323"/>
      <c r="H46" s="323"/>
      <c r="I46" s="323"/>
      <c r="J46" s="323"/>
      <c r="K46" s="323"/>
      <c r="L46" s="323"/>
      <c r="M46" s="323"/>
      <c r="N46" s="323"/>
      <c r="O46" s="324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4"/>
      <c r="AE46" s="322"/>
      <c r="AF46" s="323"/>
      <c r="AG46" s="323"/>
      <c r="AH46" s="323"/>
      <c r="AI46" s="323"/>
      <c r="AJ46" s="323"/>
      <c r="AK46" s="323"/>
      <c r="AL46" s="323"/>
      <c r="AM46" s="323"/>
      <c r="AN46" s="323"/>
      <c r="AO46" s="324"/>
      <c r="AR46" s="322"/>
      <c r="AS46" s="323"/>
      <c r="AT46" s="323"/>
      <c r="AU46" s="323"/>
      <c r="AV46" s="323"/>
      <c r="AW46" s="323"/>
      <c r="AX46" s="323"/>
      <c r="AY46" s="323"/>
      <c r="AZ46" s="323"/>
      <c r="BA46" s="323"/>
      <c r="BB46" s="324"/>
      <c r="BE46" s="322"/>
      <c r="BF46" s="323"/>
      <c r="BG46" s="323"/>
      <c r="BH46" s="323"/>
      <c r="BI46" s="323"/>
      <c r="BJ46" s="323"/>
      <c r="BK46" s="323"/>
      <c r="BL46" s="323"/>
      <c r="BM46" s="323"/>
      <c r="BN46" s="323"/>
      <c r="BO46" s="324"/>
      <c r="BR46" s="322"/>
      <c r="BS46" s="323"/>
      <c r="BT46" s="323"/>
      <c r="BU46" s="323"/>
      <c r="BV46" s="323"/>
      <c r="BW46" s="323"/>
      <c r="BX46" s="323"/>
      <c r="BY46" s="323"/>
      <c r="BZ46" s="323"/>
      <c r="CA46" s="323"/>
      <c r="CB46" s="324"/>
      <c r="CE46" s="322"/>
      <c r="CF46" s="323"/>
      <c r="CG46" s="323"/>
      <c r="CH46" s="323"/>
      <c r="CI46" s="323"/>
      <c r="CJ46" s="323"/>
      <c r="CK46" s="323"/>
      <c r="CL46" s="323"/>
      <c r="CM46" s="323"/>
      <c r="CN46" s="323"/>
      <c r="CO46" s="324"/>
      <c r="CR46" s="322"/>
      <c r="CS46" s="323"/>
      <c r="CT46" s="323"/>
      <c r="CU46" s="323"/>
      <c r="CV46" s="323"/>
      <c r="CW46" s="323"/>
      <c r="CX46" s="323"/>
      <c r="CY46" s="323"/>
      <c r="CZ46" s="323"/>
      <c r="DA46" s="323"/>
      <c r="DB46" s="324"/>
      <c r="DE46" s="322"/>
      <c r="DF46" s="323"/>
      <c r="DG46" s="323"/>
      <c r="DH46" s="323"/>
      <c r="DI46" s="323"/>
      <c r="DJ46" s="323"/>
      <c r="DK46" s="323"/>
      <c r="DL46" s="323"/>
      <c r="DM46" s="323"/>
      <c r="DN46" s="323"/>
      <c r="DO46" s="324"/>
      <c r="DR46" s="322"/>
      <c r="DS46" s="323"/>
      <c r="DT46" s="323"/>
      <c r="DU46" s="323"/>
      <c r="DV46" s="323"/>
      <c r="DW46" s="323"/>
      <c r="DX46" s="323"/>
      <c r="DY46" s="323"/>
      <c r="DZ46" s="323"/>
      <c r="EA46" s="323"/>
      <c r="EB46" s="324"/>
    </row>
    <row r="47" spans="1:133" s="330" customFormat="1" ht="15" customHeight="1" outlineLevel="1" x14ac:dyDescent="0.25">
      <c r="B47" s="809" t="str">
        <f>'Financial Summary &amp; Reporting'!B48</f>
        <v>CIP</v>
      </c>
      <c r="C47" s="809"/>
      <c r="D47" s="271"/>
      <c r="E47" s="322"/>
      <c r="F47" s="323"/>
      <c r="G47" s="323"/>
      <c r="H47" s="323"/>
      <c r="I47" s="323"/>
      <c r="J47" s="323"/>
      <c r="K47" s="323"/>
      <c r="L47" s="323"/>
      <c r="M47" s="323"/>
      <c r="N47" s="323"/>
      <c r="O47" s="324"/>
      <c r="P47" s="271"/>
      <c r="Q47" s="271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4"/>
      <c r="AC47" s="271"/>
      <c r="AD47" s="271"/>
      <c r="AE47" s="322"/>
      <c r="AF47" s="323"/>
      <c r="AG47" s="323"/>
      <c r="AH47" s="323"/>
      <c r="AI47" s="323"/>
      <c r="AJ47" s="323"/>
      <c r="AK47" s="323"/>
      <c r="AL47" s="323"/>
      <c r="AM47" s="323"/>
      <c r="AN47" s="323"/>
      <c r="AO47" s="324"/>
      <c r="AP47" s="271"/>
      <c r="AQ47" s="271"/>
      <c r="AR47" s="322"/>
      <c r="AS47" s="323"/>
      <c r="AT47" s="323"/>
      <c r="AU47" s="323"/>
      <c r="AV47" s="323"/>
      <c r="AW47" s="323"/>
      <c r="AX47" s="323"/>
      <c r="AY47" s="323"/>
      <c r="AZ47" s="323"/>
      <c r="BA47" s="323"/>
      <c r="BB47" s="324"/>
      <c r="BC47" s="271"/>
      <c r="BD47" s="271"/>
      <c r="BE47" s="322"/>
      <c r="BF47" s="323"/>
      <c r="BG47" s="323"/>
      <c r="BH47" s="323"/>
      <c r="BI47" s="323"/>
      <c r="BJ47" s="323"/>
      <c r="BK47" s="323"/>
      <c r="BL47" s="323"/>
      <c r="BM47" s="323"/>
      <c r="BN47" s="323"/>
      <c r="BO47" s="324"/>
      <c r="BP47" s="271"/>
      <c r="BQ47" s="271"/>
      <c r="BR47" s="322"/>
      <c r="BS47" s="323"/>
      <c r="BT47" s="323"/>
      <c r="BU47" s="323"/>
      <c r="BV47" s="323"/>
      <c r="BW47" s="323"/>
      <c r="BX47" s="323"/>
      <c r="BY47" s="323"/>
      <c r="BZ47" s="323"/>
      <c r="CA47" s="323"/>
      <c r="CB47" s="324"/>
      <c r="CC47" s="271"/>
      <c r="CD47" s="271"/>
      <c r="CE47" s="322"/>
      <c r="CF47" s="323"/>
      <c r="CG47" s="323"/>
      <c r="CH47" s="323"/>
      <c r="CI47" s="323"/>
      <c r="CJ47" s="323"/>
      <c r="CK47" s="323"/>
      <c r="CL47" s="323"/>
      <c r="CM47" s="323"/>
      <c r="CN47" s="323"/>
      <c r="CO47" s="324"/>
      <c r="CP47" s="271"/>
      <c r="CQ47" s="271"/>
      <c r="CR47" s="322"/>
      <c r="CS47" s="323"/>
      <c r="CT47" s="323"/>
      <c r="CU47" s="323"/>
      <c r="CV47" s="323"/>
      <c r="CW47" s="323"/>
      <c r="CX47" s="323"/>
      <c r="CY47" s="323"/>
      <c r="CZ47" s="323"/>
      <c r="DA47" s="323"/>
      <c r="DB47" s="324"/>
      <c r="DC47" s="271"/>
      <c r="DD47" s="271"/>
      <c r="DE47" s="322"/>
      <c r="DF47" s="323"/>
      <c r="DG47" s="323"/>
      <c r="DH47" s="323"/>
      <c r="DI47" s="323"/>
      <c r="DJ47" s="323"/>
      <c r="DK47" s="323"/>
      <c r="DL47" s="323"/>
      <c r="DM47" s="323"/>
      <c r="DN47" s="323"/>
      <c r="DO47" s="324"/>
      <c r="DP47" s="271"/>
      <c r="DQ47" s="271"/>
      <c r="DR47" s="322"/>
      <c r="DS47" s="323"/>
      <c r="DT47" s="323"/>
      <c r="DU47" s="323"/>
      <c r="DV47" s="323"/>
      <c r="DW47" s="323"/>
      <c r="DX47" s="323"/>
      <c r="DY47" s="323"/>
      <c r="DZ47" s="323"/>
      <c r="EA47" s="323"/>
      <c r="EB47" s="324"/>
      <c r="EC47" s="271"/>
    </row>
    <row r="48" spans="1:133" ht="15" customHeight="1" outlineLevel="1" x14ac:dyDescent="0.25">
      <c r="B48" s="809" t="str">
        <f>'Financial Summary &amp; Reporting'!B49</f>
        <v>ICARDA</v>
      </c>
      <c r="C48" s="809"/>
      <c r="E48" s="322"/>
      <c r="F48" s="323"/>
      <c r="G48" s="323"/>
      <c r="H48" s="323"/>
      <c r="I48" s="323"/>
      <c r="J48" s="323"/>
      <c r="K48" s="323"/>
      <c r="L48" s="323"/>
      <c r="M48" s="323"/>
      <c r="N48" s="323"/>
      <c r="O48" s="324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4"/>
      <c r="AE48" s="322"/>
      <c r="AF48" s="323"/>
      <c r="AG48" s="323"/>
      <c r="AH48" s="323"/>
      <c r="AI48" s="323"/>
      <c r="AJ48" s="323"/>
      <c r="AK48" s="323"/>
      <c r="AL48" s="323"/>
      <c r="AM48" s="323"/>
      <c r="AN48" s="323"/>
      <c r="AO48" s="324"/>
      <c r="AR48" s="322"/>
      <c r="AS48" s="323"/>
      <c r="AT48" s="323"/>
      <c r="AU48" s="323"/>
      <c r="AV48" s="323"/>
      <c r="AW48" s="323"/>
      <c r="AX48" s="323"/>
      <c r="AY48" s="323"/>
      <c r="AZ48" s="323"/>
      <c r="BA48" s="323"/>
      <c r="BB48" s="324"/>
      <c r="BE48" s="322"/>
      <c r="BF48" s="323"/>
      <c r="BG48" s="323"/>
      <c r="BH48" s="323"/>
      <c r="BI48" s="323"/>
      <c r="BJ48" s="323"/>
      <c r="BK48" s="323"/>
      <c r="BL48" s="323"/>
      <c r="BM48" s="323"/>
      <c r="BN48" s="323"/>
      <c r="BO48" s="324"/>
      <c r="BR48" s="322"/>
      <c r="BS48" s="323"/>
      <c r="BT48" s="323"/>
      <c r="BU48" s="323"/>
      <c r="BV48" s="323"/>
      <c r="BW48" s="323"/>
      <c r="BX48" s="323"/>
      <c r="BY48" s="323"/>
      <c r="BZ48" s="323"/>
      <c r="CA48" s="323"/>
      <c r="CB48" s="324"/>
      <c r="CE48" s="322"/>
      <c r="CF48" s="323"/>
      <c r="CG48" s="323"/>
      <c r="CH48" s="323"/>
      <c r="CI48" s="323"/>
      <c r="CJ48" s="323"/>
      <c r="CK48" s="323"/>
      <c r="CL48" s="323"/>
      <c r="CM48" s="323"/>
      <c r="CN48" s="323"/>
      <c r="CO48" s="324"/>
      <c r="CR48" s="322"/>
      <c r="CS48" s="323"/>
      <c r="CT48" s="323"/>
      <c r="CU48" s="323"/>
      <c r="CV48" s="323"/>
      <c r="CW48" s="323"/>
      <c r="CX48" s="323"/>
      <c r="CY48" s="323"/>
      <c r="CZ48" s="323"/>
      <c r="DA48" s="323"/>
      <c r="DB48" s="324"/>
      <c r="DE48" s="322"/>
      <c r="DF48" s="323"/>
      <c r="DG48" s="323"/>
      <c r="DH48" s="323"/>
      <c r="DI48" s="323"/>
      <c r="DJ48" s="323"/>
      <c r="DK48" s="323"/>
      <c r="DL48" s="323"/>
      <c r="DM48" s="323"/>
      <c r="DN48" s="323"/>
      <c r="DO48" s="324"/>
      <c r="DR48" s="322"/>
      <c r="DS48" s="323"/>
      <c r="DT48" s="323"/>
      <c r="DU48" s="323"/>
      <c r="DV48" s="323"/>
      <c r="DW48" s="323"/>
      <c r="DX48" s="323"/>
      <c r="DY48" s="323"/>
      <c r="DZ48" s="323"/>
      <c r="EA48" s="323"/>
      <c r="EB48" s="324"/>
    </row>
    <row r="49" spans="2:133" ht="15" customHeight="1" outlineLevel="1" x14ac:dyDescent="0.25">
      <c r="B49" s="809" t="str">
        <f>'Financial Summary &amp; Reporting'!B50</f>
        <v>ICRAF</v>
      </c>
      <c r="C49" s="809"/>
      <c r="E49" s="322"/>
      <c r="F49" s="323"/>
      <c r="G49" s="323"/>
      <c r="H49" s="323"/>
      <c r="I49" s="323"/>
      <c r="J49" s="323"/>
      <c r="K49" s="323"/>
      <c r="L49" s="323"/>
      <c r="M49" s="323"/>
      <c r="N49" s="323"/>
      <c r="O49" s="324"/>
      <c r="R49" s="322"/>
      <c r="S49" s="323"/>
      <c r="T49" s="323"/>
      <c r="U49" s="323"/>
      <c r="V49" s="323"/>
      <c r="W49" s="323"/>
      <c r="X49" s="323"/>
      <c r="Y49" s="323"/>
      <c r="Z49" s="323"/>
      <c r="AA49" s="323"/>
      <c r="AB49" s="324"/>
      <c r="AE49" s="322"/>
      <c r="AF49" s="323"/>
      <c r="AG49" s="323"/>
      <c r="AH49" s="323"/>
      <c r="AI49" s="323"/>
      <c r="AJ49" s="323"/>
      <c r="AK49" s="323"/>
      <c r="AL49" s="323"/>
      <c r="AM49" s="323"/>
      <c r="AN49" s="323"/>
      <c r="AO49" s="324"/>
      <c r="AR49" s="322"/>
      <c r="AS49" s="323"/>
      <c r="AT49" s="323"/>
      <c r="AU49" s="323"/>
      <c r="AV49" s="323"/>
      <c r="AW49" s="323"/>
      <c r="AX49" s="323"/>
      <c r="AY49" s="323"/>
      <c r="AZ49" s="323"/>
      <c r="BA49" s="323"/>
      <c r="BB49" s="324"/>
      <c r="BE49" s="322"/>
      <c r="BF49" s="323"/>
      <c r="BG49" s="323"/>
      <c r="BH49" s="323"/>
      <c r="BI49" s="323"/>
      <c r="BJ49" s="323"/>
      <c r="BK49" s="323"/>
      <c r="BL49" s="323"/>
      <c r="BM49" s="323"/>
      <c r="BN49" s="323"/>
      <c r="BO49" s="324"/>
      <c r="BR49" s="322"/>
      <c r="BS49" s="323"/>
      <c r="BT49" s="323"/>
      <c r="BU49" s="323"/>
      <c r="BV49" s="323"/>
      <c r="BW49" s="323"/>
      <c r="BX49" s="323"/>
      <c r="BY49" s="323"/>
      <c r="BZ49" s="323"/>
      <c r="CA49" s="323"/>
      <c r="CB49" s="324"/>
      <c r="CE49" s="322"/>
      <c r="CF49" s="323"/>
      <c r="CG49" s="323"/>
      <c r="CH49" s="323"/>
      <c r="CI49" s="323"/>
      <c r="CJ49" s="323"/>
      <c r="CK49" s="323"/>
      <c r="CL49" s="323"/>
      <c r="CM49" s="323"/>
      <c r="CN49" s="323"/>
      <c r="CO49" s="324"/>
      <c r="CR49" s="322"/>
      <c r="CS49" s="323"/>
      <c r="CT49" s="323"/>
      <c r="CU49" s="323"/>
      <c r="CV49" s="323"/>
      <c r="CW49" s="323"/>
      <c r="CX49" s="323"/>
      <c r="CY49" s="323"/>
      <c r="CZ49" s="323"/>
      <c r="DA49" s="323"/>
      <c r="DB49" s="324"/>
      <c r="DE49" s="322"/>
      <c r="DF49" s="323"/>
      <c r="DG49" s="323"/>
      <c r="DH49" s="323"/>
      <c r="DI49" s="323"/>
      <c r="DJ49" s="323"/>
      <c r="DK49" s="323"/>
      <c r="DL49" s="323"/>
      <c r="DM49" s="323"/>
      <c r="DN49" s="323"/>
      <c r="DO49" s="324"/>
      <c r="DR49" s="322"/>
      <c r="DS49" s="323"/>
      <c r="DT49" s="323"/>
      <c r="DU49" s="323"/>
      <c r="DV49" s="323"/>
      <c r="DW49" s="323"/>
      <c r="DX49" s="323"/>
      <c r="DY49" s="323"/>
      <c r="DZ49" s="323"/>
      <c r="EA49" s="323"/>
      <c r="EB49" s="324"/>
    </row>
    <row r="50" spans="2:133" ht="15" customHeight="1" outlineLevel="1" x14ac:dyDescent="0.25">
      <c r="B50" s="809" t="str">
        <f>'Financial Summary &amp; Reporting'!B51</f>
        <v>ICRISAT</v>
      </c>
      <c r="C50" s="809"/>
      <c r="E50" s="322"/>
      <c r="F50" s="323"/>
      <c r="G50" s="323"/>
      <c r="H50" s="323"/>
      <c r="I50" s="323"/>
      <c r="J50" s="323"/>
      <c r="K50" s="323"/>
      <c r="L50" s="323"/>
      <c r="M50" s="323"/>
      <c r="N50" s="323"/>
      <c r="O50" s="324"/>
      <c r="R50" s="322"/>
      <c r="S50" s="323"/>
      <c r="T50" s="323"/>
      <c r="U50" s="323"/>
      <c r="V50" s="323"/>
      <c r="W50" s="323"/>
      <c r="X50" s="323"/>
      <c r="Y50" s="323"/>
      <c r="Z50" s="323"/>
      <c r="AA50" s="323"/>
      <c r="AB50" s="324"/>
      <c r="AE50" s="322"/>
      <c r="AF50" s="323"/>
      <c r="AG50" s="323"/>
      <c r="AH50" s="323"/>
      <c r="AI50" s="323"/>
      <c r="AJ50" s="323"/>
      <c r="AK50" s="323"/>
      <c r="AL50" s="323"/>
      <c r="AM50" s="323"/>
      <c r="AN50" s="323"/>
      <c r="AO50" s="324"/>
      <c r="AR50" s="322"/>
      <c r="AS50" s="323"/>
      <c r="AT50" s="323"/>
      <c r="AU50" s="323"/>
      <c r="AV50" s="323"/>
      <c r="AW50" s="323"/>
      <c r="AX50" s="323"/>
      <c r="AY50" s="323"/>
      <c r="AZ50" s="323"/>
      <c r="BA50" s="323"/>
      <c r="BB50" s="324"/>
      <c r="BE50" s="322"/>
      <c r="BF50" s="323"/>
      <c r="BG50" s="323"/>
      <c r="BH50" s="323"/>
      <c r="BI50" s="323"/>
      <c r="BJ50" s="323"/>
      <c r="BK50" s="323"/>
      <c r="BL50" s="323"/>
      <c r="BM50" s="323"/>
      <c r="BN50" s="323"/>
      <c r="BO50" s="324"/>
      <c r="BR50" s="322"/>
      <c r="BS50" s="323"/>
      <c r="BT50" s="323"/>
      <c r="BU50" s="323"/>
      <c r="BV50" s="323"/>
      <c r="BW50" s="323"/>
      <c r="BX50" s="323"/>
      <c r="BY50" s="323"/>
      <c r="BZ50" s="323"/>
      <c r="CA50" s="323"/>
      <c r="CB50" s="324"/>
      <c r="CE50" s="322"/>
      <c r="CF50" s="323"/>
      <c r="CG50" s="323"/>
      <c r="CH50" s="323"/>
      <c r="CI50" s="323"/>
      <c r="CJ50" s="323"/>
      <c r="CK50" s="323"/>
      <c r="CL50" s="323"/>
      <c r="CM50" s="323"/>
      <c r="CN50" s="323"/>
      <c r="CO50" s="324"/>
      <c r="CR50" s="322"/>
      <c r="CS50" s="323"/>
      <c r="CT50" s="323"/>
      <c r="CU50" s="323"/>
      <c r="CV50" s="323"/>
      <c r="CW50" s="323"/>
      <c r="CX50" s="323"/>
      <c r="CY50" s="323"/>
      <c r="CZ50" s="323"/>
      <c r="DA50" s="323"/>
      <c r="DB50" s="324"/>
      <c r="DE50" s="322"/>
      <c r="DF50" s="323"/>
      <c r="DG50" s="323"/>
      <c r="DH50" s="323"/>
      <c r="DI50" s="323"/>
      <c r="DJ50" s="323"/>
      <c r="DK50" s="323"/>
      <c r="DL50" s="323"/>
      <c r="DM50" s="323"/>
      <c r="DN50" s="323"/>
      <c r="DO50" s="324"/>
      <c r="DR50" s="322"/>
      <c r="DS50" s="323"/>
      <c r="DT50" s="323"/>
      <c r="DU50" s="323"/>
      <c r="DV50" s="323"/>
      <c r="DW50" s="323"/>
      <c r="DX50" s="323"/>
      <c r="DY50" s="323"/>
      <c r="DZ50" s="323"/>
      <c r="EA50" s="323"/>
      <c r="EB50" s="324"/>
    </row>
    <row r="51" spans="2:133" ht="15" customHeight="1" outlineLevel="1" x14ac:dyDescent="0.25">
      <c r="B51" s="809" t="str">
        <f>'Financial Summary &amp; Reporting'!B52</f>
        <v>IFPRI</v>
      </c>
      <c r="C51" s="809"/>
      <c r="E51" s="322"/>
      <c r="F51" s="323"/>
      <c r="G51" s="323"/>
      <c r="H51" s="323"/>
      <c r="I51" s="323"/>
      <c r="J51" s="323"/>
      <c r="K51" s="323"/>
      <c r="L51" s="323"/>
      <c r="M51" s="323"/>
      <c r="N51" s="323"/>
      <c r="O51" s="324"/>
      <c r="R51" s="322"/>
      <c r="S51" s="323"/>
      <c r="T51" s="323"/>
      <c r="U51" s="323"/>
      <c r="V51" s="323"/>
      <c r="W51" s="323"/>
      <c r="X51" s="323"/>
      <c r="Y51" s="323"/>
      <c r="Z51" s="323"/>
      <c r="AA51" s="323"/>
      <c r="AB51" s="324"/>
      <c r="AE51" s="322"/>
      <c r="AF51" s="323"/>
      <c r="AG51" s="323"/>
      <c r="AH51" s="323"/>
      <c r="AI51" s="323"/>
      <c r="AJ51" s="323"/>
      <c r="AK51" s="323"/>
      <c r="AL51" s="323"/>
      <c r="AM51" s="323"/>
      <c r="AN51" s="323"/>
      <c r="AO51" s="324"/>
      <c r="AR51" s="322"/>
      <c r="AS51" s="323"/>
      <c r="AT51" s="323"/>
      <c r="AU51" s="323"/>
      <c r="AV51" s="323"/>
      <c r="AW51" s="323"/>
      <c r="AX51" s="323"/>
      <c r="AY51" s="323"/>
      <c r="AZ51" s="323"/>
      <c r="BA51" s="323"/>
      <c r="BB51" s="324"/>
      <c r="BE51" s="322"/>
      <c r="BF51" s="323"/>
      <c r="BG51" s="323"/>
      <c r="BH51" s="323"/>
      <c r="BI51" s="323"/>
      <c r="BJ51" s="323"/>
      <c r="BK51" s="323"/>
      <c r="BL51" s="323"/>
      <c r="BM51" s="323"/>
      <c r="BN51" s="323"/>
      <c r="BO51" s="324"/>
      <c r="BR51" s="322"/>
      <c r="BS51" s="323"/>
      <c r="BT51" s="323"/>
      <c r="BU51" s="323"/>
      <c r="BV51" s="323"/>
      <c r="BW51" s="323"/>
      <c r="BX51" s="323"/>
      <c r="BY51" s="323"/>
      <c r="BZ51" s="323"/>
      <c r="CA51" s="323"/>
      <c r="CB51" s="324"/>
      <c r="CE51" s="322"/>
      <c r="CF51" s="323"/>
      <c r="CG51" s="323"/>
      <c r="CH51" s="323"/>
      <c r="CI51" s="323"/>
      <c r="CJ51" s="323"/>
      <c r="CK51" s="323"/>
      <c r="CL51" s="323"/>
      <c r="CM51" s="323"/>
      <c r="CN51" s="323"/>
      <c r="CO51" s="324"/>
      <c r="CR51" s="322"/>
      <c r="CS51" s="323"/>
      <c r="CT51" s="323"/>
      <c r="CU51" s="323"/>
      <c r="CV51" s="323"/>
      <c r="CW51" s="323"/>
      <c r="CX51" s="323"/>
      <c r="CY51" s="323"/>
      <c r="CZ51" s="323"/>
      <c r="DA51" s="323"/>
      <c r="DB51" s="324"/>
      <c r="DE51" s="322"/>
      <c r="DF51" s="323"/>
      <c r="DG51" s="323"/>
      <c r="DH51" s="323"/>
      <c r="DI51" s="323"/>
      <c r="DJ51" s="323"/>
      <c r="DK51" s="323"/>
      <c r="DL51" s="323"/>
      <c r="DM51" s="323"/>
      <c r="DN51" s="323"/>
      <c r="DO51" s="324"/>
      <c r="DR51" s="322"/>
      <c r="DS51" s="323"/>
      <c r="DT51" s="323"/>
      <c r="DU51" s="323"/>
      <c r="DV51" s="323"/>
      <c r="DW51" s="323"/>
      <c r="DX51" s="323"/>
      <c r="DY51" s="323"/>
      <c r="DZ51" s="323"/>
      <c r="EA51" s="323"/>
      <c r="EB51" s="324"/>
    </row>
    <row r="52" spans="2:133" ht="15" customHeight="1" outlineLevel="1" x14ac:dyDescent="0.25">
      <c r="B52" s="809" t="str">
        <f>'Financial Summary &amp; Reporting'!B53</f>
        <v>IITA</v>
      </c>
      <c r="C52" s="809"/>
      <c r="E52" s="322"/>
      <c r="F52" s="323"/>
      <c r="G52" s="323"/>
      <c r="H52" s="323"/>
      <c r="I52" s="323"/>
      <c r="J52" s="323"/>
      <c r="K52" s="323"/>
      <c r="L52" s="323"/>
      <c r="M52" s="323"/>
      <c r="N52" s="323"/>
      <c r="O52" s="324"/>
      <c r="R52" s="322"/>
      <c r="S52" s="323"/>
      <c r="T52" s="323"/>
      <c r="U52" s="323"/>
      <c r="V52" s="323"/>
      <c r="W52" s="323"/>
      <c r="X52" s="323"/>
      <c r="Y52" s="323"/>
      <c r="Z52" s="323"/>
      <c r="AA52" s="323"/>
      <c r="AB52" s="324"/>
      <c r="AE52" s="322"/>
      <c r="AF52" s="323"/>
      <c r="AG52" s="323"/>
      <c r="AH52" s="323"/>
      <c r="AI52" s="323"/>
      <c r="AJ52" s="323"/>
      <c r="AK52" s="323"/>
      <c r="AL52" s="323"/>
      <c r="AM52" s="323"/>
      <c r="AN52" s="323"/>
      <c r="AO52" s="324"/>
      <c r="AR52" s="322"/>
      <c r="AS52" s="323"/>
      <c r="AT52" s="323"/>
      <c r="AU52" s="323"/>
      <c r="AV52" s="323"/>
      <c r="AW52" s="323"/>
      <c r="AX52" s="323"/>
      <c r="AY52" s="323"/>
      <c r="AZ52" s="323"/>
      <c r="BA52" s="323"/>
      <c r="BB52" s="324"/>
      <c r="BE52" s="322"/>
      <c r="BF52" s="323"/>
      <c r="BG52" s="323"/>
      <c r="BH52" s="323"/>
      <c r="BI52" s="323"/>
      <c r="BJ52" s="323"/>
      <c r="BK52" s="323"/>
      <c r="BL52" s="323"/>
      <c r="BM52" s="323"/>
      <c r="BN52" s="323"/>
      <c r="BO52" s="324"/>
      <c r="BR52" s="322"/>
      <c r="BS52" s="323"/>
      <c r="BT52" s="323"/>
      <c r="BU52" s="323"/>
      <c r="BV52" s="323"/>
      <c r="BW52" s="323"/>
      <c r="BX52" s="323"/>
      <c r="BY52" s="323"/>
      <c r="BZ52" s="323"/>
      <c r="CA52" s="323"/>
      <c r="CB52" s="324"/>
      <c r="CE52" s="322"/>
      <c r="CF52" s="323"/>
      <c r="CG52" s="323"/>
      <c r="CH52" s="323"/>
      <c r="CI52" s="323"/>
      <c r="CJ52" s="323"/>
      <c r="CK52" s="323"/>
      <c r="CL52" s="323"/>
      <c r="CM52" s="323"/>
      <c r="CN52" s="323"/>
      <c r="CO52" s="324"/>
      <c r="CR52" s="322"/>
      <c r="CS52" s="323"/>
      <c r="CT52" s="323"/>
      <c r="CU52" s="323"/>
      <c r="CV52" s="323"/>
      <c r="CW52" s="323"/>
      <c r="CX52" s="323"/>
      <c r="CY52" s="323"/>
      <c r="CZ52" s="323"/>
      <c r="DA52" s="323"/>
      <c r="DB52" s="324"/>
      <c r="DE52" s="322"/>
      <c r="DF52" s="323"/>
      <c r="DG52" s="323"/>
      <c r="DH52" s="323"/>
      <c r="DI52" s="323"/>
      <c r="DJ52" s="323"/>
      <c r="DK52" s="323"/>
      <c r="DL52" s="323"/>
      <c r="DM52" s="323"/>
      <c r="DN52" s="323"/>
      <c r="DO52" s="324"/>
      <c r="DR52" s="322"/>
      <c r="DS52" s="323"/>
      <c r="DT52" s="323"/>
      <c r="DU52" s="323"/>
      <c r="DV52" s="323"/>
      <c r="DW52" s="323"/>
      <c r="DX52" s="323"/>
      <c r="DY52" s="323"/>
      <c r="DZ52" s="323"/>
      <c r="EA52" s="323"/>
      <c r="EB52" s="324"/>
    </row>
    <row r="53" spans="2:133" ht="15" customHeight="1" outlineLevel="1" x14ac:dyDescent="0.25">
      <c r="B53" s="809" t="str">
        <f>'Financial Summary &amp; Reporting'!B54</f>
        <v>ILRI</v>
      </c>
      <c r="C53" s="809"/>
      <c r="E53" s="322"/>
      <c r="F53" s="323"/>
      <c r="G53" s="323"/>
      <c r="H53" s="323"/>
      <c r="I53" s="323"/>
      <c r="J53" s="323"/>
      <c r="K53" s="323"/>
      <c r="L53" s="323"/>
      <c r="M53" s="323"/>
      <c r="N53" s="323"/>
      <c r="O53" s="324"/>
      <c r="R53" s="322"/>
      <c r="S53" s="323"/>
      <c r="T53" s="323"/>
      <c r="U53" s="323"/>
      <c r="V53" s="323"/>
      <c r="W53" s="323"/>
      <c r="X53" s="323"/>
      <c r="Y53" s="323"/>
      <c r="Z53" s="323"/>
      <c r="AA53" s="323"/>
      <c r="AB53" s="324"/>
      <c r="AE53" s="322"/>
      <c r="AF53" s="323"/>
      <c r="AG53" s="323"/>
      <c r="AH53" s="323"/>
      <c r="AI53" s="323"/>
      <c r="AJ53" s="323"/>
      <c r="AK53" s="323"/>
      <c r="AL53" s="323"/>
      <c r="AM53" s="323"/>
      <c r="AN53" s="323"/>
      <c r="AO53" s="324"/>
      <c r="AR53" s="322"/>
      <c r="AS53" s="323"/>
      <c r="AT53" s="323"/>
      <c r="AU53" s="323"/>
      <c r="AV53" s="323"/>
      <c r="AW53" s="323"/>
      <c r="AX53" s="323"/>
      <c r="AY53" s="323"/>
      <c r="AZ53" s="323"/>
      <c r="BA53" s="323"/>
      <c r="BB53" s="324"/>
      <c r="BE53" s="322"/>
      <c r="BF53" s="323"/>
      <c r="BG53" s="323"/>
      <c r="BH53" s="323"/>
      <c r="BI53" s="323"/>
      <c r="BJ53" s="323"/>
      <c r="BK53" s="323"/>
      <c r="BL53" s="323"/>
      <c r="BM53" s="323"/>
      <c r="BN53" s="323"/>
      <c r="BO53" s="324"/>
      <c r="BR53" s="322"/>
      <c r="BS53" s="323"/>
      <c r="BT53" s="323"/>
      <c r="BU53" s="323"/>
      <c r="BV53" s="323"/>
      <c r="BW53" s="323"/>
      <c r="BX53" s="323"/>
      <c r="BY53" s="323"/>
      <c r="BZ53" s="323"/>
      <c r="CA53" s="323"/>
      <c r="CB53" s="324"/>
      <c r="CE53" s="322"/>
      <c r="CF53" s="323"/>
      <c r="CG53" s="323"/>
      <c r="CH53" s="323"/>
      <c r="CI53" s="323"/>
      <c r="CJ53" s="323"/>
      <c r="CK53" s="323"/>
      <c r="CL53" s="323"/>
      <c r="CM53" s="323"/>
      <c r="CN53" s="323"/>
      <c r="CO53" s="324"/>
      <c r="CR53" s="322"/>
      <c r="CS53" s="323"/>
      <c r="CT53" s="323"/>
      <c r="CU53" s="323"/>
      <c r="CV53" s="323"/>
      <c r="CW53" s="323"/>
      <c r="CX53" s="323"/>
      <c r="CY53" s="323"/>
      <c r="CZ53" s="323"/>
      <c r="DA53" s="323"/>
      <c r="DB53" s="324"/>
      <c r="DE53" s="322"/>
      <c r="DF53" s="323"/>
      <c r="DG53" s="323"/>
      <c r="DH53" s="323"/>
      <c r="DI53" s="323"/>
      <c r="DJ53" s="323"/>
      <c r="DK53" s="323"/>
      <c r="DL53" s="323"/>
      <c r="DM53" s="323"/>
      <c r="DN53" s="323"/>
      <c r="DO53" s="324"/>
      <c r="DR53" s="322"/>
      <c r="DS53" s="323"/>
      <c r="DT53" s="323"/>
      <c r="DU53" s="323"/>
      <c r="DV53" s="323"/>
      <c r="DW53" s="323"/>
      <c r="DX53" s="323"/>
      <c r="DY53" s="323"/>
      <c r="DZ53" s="323"/>
      <c r="EA53" s="323"/>
      <c r="EB53" s="324"/>
    </row>
    <row r="54" spans="2:133" ht="15" customHeight="1" outlineLevel="1" x14ac:dyDescent="0.25">
      <c r="B54" s="809" t="str">
        <f>'Financial Summary &amp; Reporting'!B55</f>
        <v>IRRI</v>
      </c>
      <c r="C54" s="809"/>
      <c r="E54" s="322"/>
      <c r="F54" s="323"/>
      <c r="G54" s="323"/>
      <c r="H54" s="323"/>
      <c r="I54" s="323"/>
      <c r="J54" s="323"/>
      <c r="K54" s="323"/>
      <c r="L54" s="323"/>
      <c r="M54" s="323"/>
      <c r="N54" s="323"/>
      <c r="O54" s="324"/>
      <c r="R54" s="322"/>
      <c r="S54" s="323"/>
      <c r="T54" s="323"/>
      <c r="U54" s="323"/>
      <c r="V54" s="323"/>
      <c r="W54" s="323"/>
      <c r="X54" s="323"/>
      <c r="Y54" s="323"/>
      <c r="Z54" s="323"/>
      <c r="AA54" s="323"/>
      <c r="AB54" s="324"/>
      <c r="AE54" s="322"/>
      <c r="AF54" s="323"/>
      <c r="AG54" s="323"/>
      <c r="AH54" s="323"/>
      <c r="AI54" s="323"/>
      <c r="AJ54" s="323"/>
      <c r="AK54" s="323"/>
      <c r="AL54" s="323"/>
      <c r="AM54" s="323"/>
      <c r="AN54" s="323"/>
      <c r="AO54" s="324"/>
      <c r="AR54" s="322"/>
      <c r="AS54" s="323"/>
      <c r="AT54" s="323"/>
      <c r="AU54" s="323"/>
      <c r="AV54" s="323"/>
      <c r="AW54" s="323"/>
      <c r="AX54" s="323"/>
      <c r="AY54" s="323"/>
      <c r="AZ54" s="323"/>
      <c r="BA54" s="323"/>
      <c r="BB54" s="324"/>
      <c r="BE54" s="322"/>
      <c r="BF54" s="323"/>
      <c r="BG54" s="323"/>
      <c r="BH54" s="323"/>
      <c r="BI54" s="323"/>
      <c r="BJ54" s="323"/>
      <c r="BK54" s="323"/>
      <c r="BL54" s="323"/>
      <c r="BM54" s="323"/>
      <c r="BN54" s="323"/>
      <c r="BO54" s="324"/>
      <c r="BR54" s="322"/>
      <c r="BS54" s="323"/>
      <c r="BT54" s="323"/>
      <c r="BU54" s="323"/>
      <c r="BV54" s="323"/>
      <c r="BW54" s="323"/>
      <c r="BX54" s="323"/>
      <c r="BY54" s="323"/>
      <c r="BZ54" s="323"/>
      <c r="CA54" s="323"/>
      <c r="CB54" s="324"/>
      <c r="CE54" s="322"/>
      <c r="CF54" s="323"/>
      <c r="CG54" s="323"/>
      <c r="CH54" s="323"/>
      <c r="CI54" s="323"/>
      <c r="CJ54" s="323"/>
      <c r="CK54" s="323"/>
      <c r="CL54" s="323"/>
      <c r="CM54" s="323"/>
      <c r="CN54" s="323"/>
      <c r="CO54" s="324"/>
      <c r="CR54" s="322"/>
      <c r="CS54" s="323"/>
      <c r="CT54" s="323"/>
      <c r="CU54" s="323"/>
      <c r="CV54" s="323"/>
      <c r="CW54" s="323"/>
      <c r="CX54" s="323"/>
      <c r="CY54" s="323"/>
      <c r="CZ54" s="323"/>
      <c r="DA54" s="323"/>
      <c r="DB54" s="324"/>
      <c r="DE54" s="322"/>
      <c r="DF54" s="323"/>
      <c r="DG54" s="323"/>
      <c r="DH54" s="323"/>
      <c r="DI54" s="323"/>
      <c r="DJ54" s="323"/>
      <c r="DK54" s="323"/>
      <c r="DL54" s="323"/>
      <c r="DM54" s="323"/>
      <c r="DN54" s="323"/>
      <c r="DO54" s="324"/>
      <c r="DR54" s="322"/>
      <c r="DS54" s="323"/>
      <c r="DT54" s="323"/>
      <c r="DU54" s="323"/>
      <c r="DV54" s="323"/>
      <c r="DW54" s="323"/>
      <c r="DX54" s="323"/>
      <c r="DY54" s="323"/>
      <c r="DZ54" s="323"/>
      <c r="EA54" s="323"/>
      <c r="EB54" s="324"/>
    </row>
    <row r="55" spans="2:133" ht="15" customHeight="1" outlineLevel="1" x14ac:dyDescent="0.25">
      <c r="B55" s="809" t="str">
        <f>'Financial Summary &amp; Reporting'!B56</f>
        <v>IWMI</v>
      </c>
      <c r="C55" s="809"/>
      <c r="E55" s="322"/>
      <c r="F55" s="323"/>
      <c r="G55" s="323"/>
      <c r="H55" s="323"/>
      <c r="I55" s="323"/>
      <c r="J55" s="323"/>
      <c r="K55" s="323"/>
      <c r="L55" s="323"/>
      <c r="M55" s="323"/>
      <c r="N55" s="323"/>
      <c r="O55" s="324"/>
      <c r="R55" s="322"/>
      <c r="S55" s="323"/>
      <c r="T55" s="323"/>
      <c r="U55" s="323"/>
      <c r="V55" s="323"/>
      <c r="W55" s="323"/>
      <c r="X55" s="323"/>
      <c r="Y55" s="323"/>
      <c r="Z55" s="323"/>
      <c r="AA55" s="323"/>
      <c r="AB55" s="324"/>
      <c r="AE55" s="322"/>
      <c r="AF55" s="323"/>
      <c r="AG55" s="323"/>
      <c r="AH55" s="323"/>
      <c r="AI55" s="323"/>
      <c r="AJ55" s="323"/>
      <c r="AK55" s="323"/>
      <c r="AL55" s="323"/>
      <c r="AM55" s="323"/>
      <c r="AN55" s="323"/>
      <c r="AO55" s="324"/>
      <c r="AR55" s="322"/>
      <c r="AS55" s="323"/>
      <c r="AT55" s="323"/>
      <c r="AU55" s="323"/>
      <c r="AV55" s="323"/>
      <c r="AW55" s="323"/>
      <c r="AX55" s="323"/>
      <c r="AY55" s="323"/>
      <c r="AZ55" s="323"/>
      <c r="BA55" s="323"/>
      <c r="BB55" s="324"/>
      <c r="BE55" s="322"/>
      <c r="BF55" s="323"/>
      <c r="BG55" s="323"/>
      <c r="BH55" s="323"/>
      <c r="BI55" s="323"/>
      <c r="BJ55" s="323"/>
      <c r="BK55" s="323"/>
      <c r="BL55" s="323"/>
      <c r="BM55" s="323"/>
      <c r="BN55" s="323"/>
      <c r="BO55" s="324"/>
      <c r="BR55" s="322"/>
      <c r="BS55" s="323"/>
      <c r="BT55" s="323"/>
      <c r="BU55" s="323"/>
      <c r="BV55" s="323"/>
      <c r="BW55" s="323"/>
      <c r="BX55" s="323"/>
      <c r="BY55" s="323"/>
      <c r="BZ55" s="323"/>
      <c r="CA55" s="323"/>
      <c r="CB55" s="324"/>
      <c r="CE55" s="322"/>
      <c r="CF55" s="323"/>
      <c r="CG55" s="323"/>
      <c r="CH55" s="323"/>
      <c r="CI55" s="323"/>
      <c r="CJ55" s="323"/>
      <c r="CK55" s="323"/>
      <c r="CL55" s="323"/>
      <c r="CM55" s="323"/>
      <c r="CN55" s="323"/>
      <c r="CO55" s="324"/>
      <c r="CR55" s="322"/>
      <c r="CS55" s="323"/>
      <c r="CT55" s="323"/>
      <c r="CU55" s="323"/>
      <c r="CV55" s="323"/>
      <c r="CW55" s="323"/>
      <c r="CX55" s="323"/>
      <c r="CY55" s="323"/>
      <c r="CZ55" s="323"/>
      <c r="DA55" s="323"/>
      <c r="DB55" s="324"/>
      <c r="DE55" s="322"/>
      <c r="DF55" s="323"/>
      <c r="DG55" s="323"/>
      <c r="DH55" s="323"/>
      <c r="DI55" s="323"/>
      <c r="DJ55" s="323"/>
      <c r="DK55" s="323"/>
      <c r="DL55" s="323"/>
      <c r="DM55" s="323"/>
      <c r="DN55" s="323"/>
      <c r="DO55" s="324"/>
      <c r="DR55" s="322"/>
      <c r="DS55" s="323"/>
      <c r="DT55" s="323"/>
      <c r="DU55" s="323"/>
      <c r="DV55" s="323"/>
      <c r="DW55" s="323"/>
      <c r="DX55" s="323"/>
      <c r="DY55" s="323"/>
      <c r="DZ55" s="323"/>
      <c r="EA55" s="323"/>
      <c r="EB55" s="324"/>
    </row>
    <row r="56" spans="2:133" ht="15" customHeight="1" outlineLevel="1" x14ac:dyDescent="0.25">
      <c r="B56" s="809" t="str">
        <f>'Financial Summary &amp; Reporting'!B57</f>
        <v>WORLDFISH</v>
      </c>
      <c r="C56" s="809"/>
      <c r="E56" s="322"/>
      <c r="F56" s="323"/>
      <c r="G56" s="323"/>
      <c r="H56" s="323"/>
      <c r="I56" s="323"/>
      <c r="J56" s="323"/>
      <c r="K56" s="323"/>
      <c r="L56" s="323"/>
      <c r="M56" s="323"/>
      <c r="N56" s="323"/>
      <c r="O56" s="324"/>
      <c r="R56" s="322"/>
      <c r="S56" s="323"/>
      <c r="T56" s="323"/>
      <c r="U56" s="323"/>
      <c r="V56" s="323"/>
      <c r="W56" s="323"/>
      <c r="X56" s="323"/>
      <c r="Y56" s="323"/>
      <c r="Z56" s="323"/>
      <c r="AA56" s="323"/>
      <c r="AB56" s="324"/>
      <c r="AE56" s="322"/>
      <c r="AF56" s="323"/>
      <c r="AG56" s="323"/>
      <c r="AH56" s="323"/>
      <c r="AI56" s="323"/>
      <c r="AJ56" s="323"/>
      <c r="AK56" s="323"/>
      <c r="AL56" s="323"/>
      <c r="AM56" s="323"/>
      <c r="AN56" s="323"/>
      <c r="AO56" s="324"/>
      <c r="AR56" s="322"/>
      <c r="AS56" s="323"/>
      <c r="AT56" s="323"/>
      <c r="AU56" s="323"/>
      <c r="AV56" s="323"/>
      <c r="AW56" s="323"/>
      <c r="AX56" s="323"/>
      <c r="AY56" s="323"/>
      <c r="AZ56" s="323"/>
      <c r="BA56" s="323"/>
      <c r="BB56" s="324"/>
      <c r="BE56" s="322"/>
      <c r="BF56" s="323"/>
      <c r="BG56" s="323"/>
      <c r="BH56" s="323"/>
      <c r="BI56" s="323"/>
      <c r="BJ56" s="323"/>
      <c r="BK56" s="323"/>
      <c r="BL56" s="323"/>
      <c r="BM56" s="323"/>
      <c r="BN56" s="323"/>
      <c r="BO56" s="324"/>
      <c r="BR56" s="322"/>
      <c r="BS56" s="323"/>
      <c r="BT56" s="323"/>
      <c r="BU56" s="323"/>
      <c r="BV56" s="323"/>
      <c r="BW56" s="323"/>
      <c r="BX56" s="323"/>
      <c r="BY56" s="323"/>
      <c r="BZ56" s="323"/>
      <c r="CA56" s="323"/>
      <c r="CB56" s="324"/>
      <c r="CE56" s="322"/>
      <c r="CF56" s="323"/>
      <c r="CG56" s="323"/>
      <c r="CH56" s="323"/>
      <c r="CI56" s="323"/>
      <c r="CJ56" s="323"/>
      <c r="CK56" s="323"/>
      <c r="CL56" s="323"/>
      <c r="CM56" s="323"/>
      <c r="CN56" s="323"/>
      <c r="CO56" s="324"/>
      <c r="CR56" s="322"/>
      <c r="CS56" s="323"/>
      <c r="CT56" s="323"/>
      <c r="CU56" s="323"/>
      <c r="CV56" s="323"/>
      <c r="CW56" s="323"/>
      <c r="CX56" s="323"/>
      <c r="CY56" s="323"/>
      <c r="CZ56" s="323"/>
      <c r="DA56" s="323"/>
      <c r="DB56" s="324"/>
      <c r="DE56" s="322"/>
      <c r="DF56" s="323"/>
      <c r="DG56" s="323"/>
      <c r="DH56" s="323"/>
      <c r="DI56" s="323"/>
      <c r="DJ56" s="323"/>
      <c r="DK56" s="323"/>
      <c r="DL56" s="323"/>
      <c r="DM56" s="323"/>
      <c r="DN56" s="323"/>
      <c r="DO56" s="324"/>
      <c r="DR56" s="322"/>
      <c r="DS56" s="323"/>
      <c r="DT56" s="323"/>
      <c r="DU56" s="323"/>
      <c r="DV56" s="323"/>
      <c r="DW56" s="323"/>
      <c r="DX56" s="323"/>
      <c r="DY56" s="323"/>
      <c r="DZ56" s="323"/>
      <c r="EA56" s="323"/>
      <c r="EB56" s="324"/>
    </row>
    <row r="57" spans="2:133" ht="15" customHeight="1" outlineLevel="1" x14ac:dyDescent="0.25">
      <c r="B57" s="809" t="str">
        <f>'Financial Summary &amp; Reporting'!B58</f>
        <v>Copenhagen University</v>
      </c>
      <c r="C57" s="809"/>
      <c r="E57" s="322"/>
      <c r="F57" s="323"/>
      <c r="G57" s="323"/>
      <c r="H57" s="323"/>
      <c r="I57" s="323"/>
      <c r="J57" s="323"/>
      <c r="K57" s="323"/>
      <c r="L57" s="323"/>
      <c r="M57" s="323"/>
      <c r="N57" s="323"/>
      <c r="O57" s="324"/>
      <c r="R57" s="322"/>
      <c r="S57" s="323"/>
      <c r="T57" s="323"/>
      <c r="U57" s="323"/>
      <c r="V57" s="323"/>
      <c r="W57" s="323"/>
      <c r="X57" s="323"/>
      <c r="Y57" s="323"/>
      <c r="Z57" s="323"/>
      <c r="AA57" s="323"/>
      <c r="AB57" s="324"/>
      <c r="AE57" s="322"/>
      <c r="AF57" s="323"/>
      <c r="AG57" s="323"/>
      <c r="AH57" s="323"/>
      <c r="AI57" s="323"/>
      <c r="AJ57" s="323"/>
      <c r="AK57" s="323"/>
      <c r="AL57" s="323"/>
      <c r="AM57" s="323"/>
      <c r="AN57" s="323"/>
      <c r="AO57" s="324"/>
      <c r="AR57" s="322"/>
      <c r="AS57" s="323"/>
      <c r="AT57" s="323"/>
      <c r="AU57" s="323"/>
      <c r="AV57" s="323"/>
      <c r="AW57" s="323"/>
      <c r="AX57" s="323"/>
      <c r="AY57" s="323"/>
      <c r="AZ57" s="323"/>
      <c r="BA57" s="323"/>
      <c r="BB57" s="324"/>
      <c r="BE57" s="322"/>
      <c r="BF57" s="323"/>
      <c r="BG57" s="323"/>
      <c r="BH57" s="323"/>
      <c r="BI57" s="323"/>
      <c r="BJ57" s="323"/>
      <c r="BK57" s="323"/>
      <c r="BL57" s="323"/>
      <c r="BM57" s="323"/>
      <c r="BN57" s="323"/>
      <c r="BO57" s="324"/>
      <c r="BR57" s="322"/>
      <c r="BS57" s="323"/>
      <c r="BT57" s="323"/>
      <c r="BU57" s="323"/>
      <c r="BV57" s="323"/>
      <c r="BW57" s="323"/>
      <c r="BX57" s="323"/>
      <c r="BY57" s="323"/>
      <c r="BZ57" s="323"/>
      <c r="CA57" s="323"/>
      <c r="CB57" s="324"/>
      <c r="CE57" s="322"/>
      <c r="CF57" s="323"/>
      <c r="CG57" s="323"/>
      <c r="CH57" s="323"/>
      <c r="CI57" s="323"/>
      <c r="CJ57" s="323"/>
      <c r="CK57" s="323"/>
      <c r="CL57" s="323"/>
      <c r="CM57" s="323"/>
      <c r="CN57" s="323"/>
      <c r="CO57" s="324"/>
      <c r="CR57" s="322"/>
      <c r="CS57" s="323"/>
      <c r="CT57" s="323"/>
      <c r="CU57" s="323"/>
      <c r="CV57" s="323"/>
      <c r="CW57" s="323"/>
      <c r="CX57" s="323"/>
      <c r="CY57" s="323"/>
      <c r="CZ57" s="323"/>
      <c r="DA57" s="323"/>
      <c r="DB57" s="324"/>
      <c r="DE57" s="322"/>
      <c r="DF57" s="323"/>
      <c r="DG57" s="323"/>
      <c r="DH57" s="323"/>
      <c r="DI57" s="323"/>
      <c r="DJ57" s="323"/>
      <c r="DK57" s="323"/>
      <c r="DL57" s="323"/>
      <c r="DM57" s="323"/>
      <c r="DN57" s="323"/>
      <c r="DO57" s="324"/>
      <c r="DR57" s="322"/>
      <c r="DS57" s="323"/>
      <c r="DT57" s="323"/>
      <c r="DU57" s="323"/>
      <c r="DV57" s="323"/>
      <c r="DW57" s="323"/>
      <c r="DX57" s="323"/>
      <c r="DY57" s="323"/>
      <c r="DZ57" s="323"/>
      <c r="EA57" s="323"/>
      <c r="EB57" s="324"/>
    </row>
    <row r="58" spans="2:133" ht="15" customHeight="1" outlineLevel="1" x14ac:dyDescent="0.25">
      <c r="B58" s="809" t="str">
        <f>'Financial Summary &amp; Reporting'!B59</f>
        <v>CIAT-Gender &amp; Social Inclusion Leader</v>
      </c>
      <c r="C58" s="809"/>
      <c r="E58" s="322"/>
      <c r="F58" s="323"/>
      <c r="G58" s="323"/>
      <c r="H58" s="323"/>
      <c r="I58" s="323"/>
      <c r="J58" s="323"/>
      <c r="K58" s="323"/>
      <c r="L58" s="323"/>
      <c r="M58" s="323"/>
      <c r="N58" s="323"/>
      <c r="O58" s="324"/>
      <c r="R58" s="322"/>
      <c r="S58" s="323"/>
      <c r="T58" s="323"/>
      <c r="U58" s="323"/>
      <c r="V58" s="323"/>
      <c r="W58" s="323"/>
      <c r="X58" s="323"/>
      <c r="Y58" s="323"/>
      <c r="Z58" s="323"/>
      <c r="AA58" s="323"/>
      <c r="AB58" s="324"/>
      <c r="AE58" s="322"/>
      <c r="AF58" s="323"/>
      <c r="AG58" s="323"/>
      <c r="AH58" s="323"/>
      <c r="AI58" s="323"/>
      <c r="AJ58" s="323"/>
      <c r="AK58" s="323"/>
      <c r="AL58" s="323"/>
      <c r="AM58" s="323"/>
      <c r="AN58" s="323"/>
      <c r="AO58" s="324"/>
      <c r="AR58" s="322"/>
      <c r="AS58" s="323"/>
      <c r="AT58" s="323"/>
      <c r="AU58" s="323"/>
      <c r="AV58" s="323"/>
      <c r="AW58" s="323"/>
      <c r="AX58" s="323"/>
      <c r="AY58" s="323"/>
      <c r="AZ58" s="323"/>
      <c r="BA58" s="323"/>
      <c r="BB58" s="324"/>
      <c r="BE58" s="322"/>
      <c r="BF58" s="323"/>
      <c r="BG58" s="323"/>
      <c r="BH58" s="323"/>
      <c r="BI58" s="323"/>
      <c r="BJ58" s="323"/>
      <c r="BK58" s="323"/>
      <c r="BL58" s="323"/>
      <c r="BM58" s="323"/>
      <c r="BN58" s="323"/>
      <c r="BO58" s="324"/>
      <c r="BR58" s="322"/>
      <c r="BS58" s="323"/>
      <c r="BT58" s="323"/>
      <c r="BU58" s="323"/>
      <c r="BV58" s="323"/>
      <c r="BW58" s="323"/>
      <c r="BX58" s="323"/>
      <c r="BY58" s="323"/>
      <c r="BZ58" s="323"/>
      <c r="CA58" s="323"/>
      <c r="CB58" s="324"/>
      <c r="CE58" s="322"/>
      <c r="CF58" s="323"/>
      <c r="CG58" s="323"/>
      <c r="CH58" s="323"/>
      <c r="CI58" s="323"/>
      <c r="CJ58" s="323"/>
      <c r="CK58" s="323"/>
      <c r="CL58" s="323"/>
      <c r="CM58" s="323"/>
      <c r="CN58" s="323"/>
      <c r="CO58" s="324"/>
      <c r="CR58" s="322"/>
      <c r="CS58" s="323"/>
      <c r="CT58" s="323"/>
      <c r="CU58" s="323"/>
      <c r="CV58" s="323"/>
      <c r="CW58" s="323"/>
      <c r="CX58" s="323"/>
      <c r="CY58" s="323"/>
      <c r="CZ58" s="323"/>
      <c r="DA58" s="323"/>
      <c r="DB58" s="324"/>
      <c r="DE58" s="322"/>
      <c r="DF58" s="323"/>
      <c r="DG58" s="323"/>
      <c r="DH58" s="323"/>
      <c r="DI58" s="323"/>
      <c r="DJ58" s="323"/>
      <c r="DK58" s="323"/>
      <c r="DL58" s="323"/>
      <c r="DM58" s="323"/>
      <c r="DN58" s="323"/>
      <c r="DO58" s="324"/>
      <c r="DR58" s="322"/>
      <c r="DS58" s="323"/>
      <c r="DT58" s="323"/>
      <c r="DU58" s="323"/>
      <c r="DV58" s="323"/>
      <c r="DW58" s="323"/>
      <c r="DX58" s="323"/>
      <c r="DY58" s="323"/>
      <c r="DZ58" s="323"/>
      <c r="EA58" s="323"/>
      <c r="EB58" s="324"/>
    </row>
    <row r="59" spans="2:133" ht="15" customHeight="1" outlineLevel="1" x14ac:dyDescent="0.25">
      <c r="B59" s="809" t="str">
        <f>'Financial Summary &amp; Reporting'!B60</f>
        <v>Columbia University-IRI</v>
      </c>
      <c r="C59" s="809"/>
      <c r="E59" s="322"/>
      <c r="F59" s="323"/>
      <c r="G59" s="323"/>
      <c r="H59" s="323"/>
      <c r="I59" s="323"/>
      <c r="J59" s="323"/>
      <c r="K59" s="323"/>
      <c r="L59" s="323"/>
      <c r="M59" s="323"/>
      <c r="N59" s="323"/>
      <c r="O59" s="324"/>
      <c r="R59" s="322"/>
      <c r="S59" s="323"/>
      <c r="T59" s="323"/>
      <c r="U59" s="323"/>
      <c r="V59" s="323"/>
      <c r="W59" s="323"/>
      <c r="X59" s="323"/>
      <c r="Y59" s="323"/>
      <c r="Z59" s="323"/>
      <c r="AA59" s="323"/>
      <c r="AB59" s="324"/>
      <c r="AE59" s="322"/>
      <c r="AF59" s="323"/>
      <c r="AG59" s="323"/>
      <c r="AH59" s="323"/>
      <c r="AI59" s="323"/>
      <c r="AJ59" s="323"/>
      <c r="AK59" s="323"/>
      <c r="AL59" s="323"/>
      <c r="AM59" s="323"/>
      <c r="AN59" s="323"/>
      <c r="AO59" s="324"/>
      <c r="AR59" s="322"/>
      <c r="AS59" s="323"/>
      <c r="AT59" s="323"/>
      <c r="AU59" s="323"/>
      <c r="AV59" s="323"/>
      <c r="AW59" s="323"/>
      <c r="AX59" s="323"/>
      <c r="AY59" s="323"/>
      <c r="AZ59" s="323"/>
      <c r="BA59" s="323"/>
      <c r="BB59" s="324"/>
      <c r="BE59" s="322"/>
      <c r="BF59" s="323"/>
      <c r="BG59" s="323"/>
      <c r="BH59" s="323"/>
      <c r="BI59" s="323"/>
      <c r="BJ59" s="323"/>
      <c r="BK59" s="323"/>
      <c r="BL59" s="323"/>
      <c r="BM59" s="323"/>
      <c r="BN59" s="323"/>
      <c r="BO59" s="324"/>
      <c r="BR59" s="322"/>
      <c r="BS59" s="323"/>
      <c r="BT59" s="323"/>
      <c r="BU59" s="323"/>
      <c r="BV59" s="323"/>
      <c r="BW59" s="323"/>
      <c r="BX59" s="323"/>
      <c r="BY59" s="323"/>
      <c r="BZ59" s="323"/>
      <c r="CA59" s="323"/>
      <c r="CB59" s="324"/>
      <c r="CE59" s="322"/>
      <c r="CF59" s="323"/>
      <c r="CG59" s="323"/>
      <c r="CH59" s="323"/>
      <c r="CI59" s="323"/>
      <c r="CJ59" s="323"/>
      <c r="CK59" s="323"/>
      <c r="CL59" s="323"/>
      <c r="CM59" s="323"/>
      <c r="CN59" s="323"/>
      <c r="CO59" s="324"/>
      <c r="CR59" s="322"/>
      <c r="CS59" s="323"/>
      <c r="CT59" s="323"/>
      <c r="CU59" s="323"/>
      <c r="CV59" s="323"/>
      <c r="CW59" s="323"/>
      <c r="CX59" s="323"/>
      <c r="CY59" s="323"/>
      <c r="CZ59" s="323"/>
      <c r="DA59" s="323"/>
      <c r="DB59" s="324"/>
      <c r="DE59" s="322"/>
      <c r="DF59" s="323"/>
      <c r="DG59" s="323"/>
      <c r="DH59" s="323"/>
      <c r="DI59" s="323"/>
      <c r="DJ59" s="323"/>
      <c r="DK59" s="323"/>
      <c r="DL59" s="323"/>
      <c r="DM59" s="323"/>
      <c r="DN59" s="323"/>
      <c r="DO59" s="324"/>
      <c r="DR59" s="322"/>
      <c r="DS59" s="323"/>
      <c r="DT59" s="323"/>
      <c r="DU59" s="323"/>
      <c r="DV59" s="323"/>
      <c r="DW59" s="323"/>
      <c r="DX59" s="323"/>
      <c r="DY59" s="323"/>
      <c r="DZ59" s="323"/>
      <c r="EA59" s="323"/>
      <c r="EB59" s="324"/>
    </row>
    <row r="60" spans="2:133" ht="15" customHeight="1" outlineLevel="1" x14ac:dyDescent="0.25">
      <c r="B60" s="809" t="str">
        <f>'Financial Summary &amp; Reporting'!B61</f>
        <v>N/A</v>
      </c>
      <c r="C60" s="809"/>
      <c r="E60" s="322"/>
      <c r="F60" s="323"/>
      <c r="G60" s="323"/>
      <c r="H60" s="323"/>
      <c r="I60" s="323"/>
      <c r="J60" s="323"/>
      <c r="K60" s="323"/>
      <c r="L60" s="323"/>
      <c r="M60" s="323"/>
      <c r="N60" s="323"/>
      <c r="O60" s="324"/>
      <c r="R60" s="322"/>
      <c r="S60" s="323"/>
      <c r="T60" s="323"/>
      <c r="U60" s="323"/>
      <c r="V60" s="323"/>
      <c r="W60" s="323"/>
      <c r="X60" s="323"/>
      <c r="Y60" s="323"/>
      <c r="Z60" s="323"/>
      <c r="AA60" s="323"/>
      <c r="AB60" s="324"/>
      <c r="AE60" s="322"/>
      <c r="AF60" s="323"/>
      <c r="AG60" s="323"/>
      <c r="AH60" s="323"/>
      <c r="AI60" s="323"/>
      <c r="AJ60" s="323"/>
      <c r="AK60" s="323"/>
      <c r="AL60" s="323"/>
      <c r="AM60" s="323"/>
      <c r="AN60" s="323"/>
      <c r="AO60" s="324"/>
      <c r="AR60" s="322"/>
      <c r="AS60" s="323"/>
      <c r="AT60" s="323"/>
      <c r="AU60" s="323"/>
      <c r="AV60" s="323"/>
      <c r="AW60" s="323"/>
      <c r="AX60" s="323"/>
      <c r="AY60" s="323"/>
      <c r="AZ60" s="323"/>
      <c r="BA60" s="323"/>
      <c r="BB60" s="324"/>
      <c r="BE60" s="322"/>
      <c r="BF60" s="323"/>
      <c r="BG60" s="323"/>
      <c r="BH60" s="323"/>
      <c r="BI60" s="323"/>
      <c r="BJ60" s="323"/>
      <c r="BK60" s="323"/>
      <c r="BL60" s="323"/>
      <c r="BM60" s="323"/>
      <c r="BN60" s="323"/>
      <c r="BO60" s="324"/>
      <c r="BR60" s="322"/>
      <c r="BS60" s="323"/>
      <c r="BT60" s="323"/>
      <c r="BU60" s="323"/>
      <c r="BV60" s="323"/>
      <c r="BW60" s="323"/>
      <c r="BX60" s="323"/>
      <c r="BY60" s="323"/>
      <c r="BZ60" s="323"/>
      <c r="CA60" s="323"/>
      <c r="CB60" s="324"/>
      <c r="CE60" s="322"/>
      <c r="CF60" s="323"/>
      <c r="CG60" s="323"/>
      <c r="CH60" s="323"/>
      <c r="CI60" s="323"/>
      <c r="CJ60" s="323"/>
      <c r="CK60" s="323"/>
      <c r="CL60" s="323"/>
      <c r="CM60" s="323"/>
      <c r="CN60" s="323"/>
      <c r="CO60" s="324"/>
      <c r="CR60" s="322"/>
      <c r="CS60" s="323"/>
      <c r="CT60" s="323"/>
      <c r="CU60" s="323"/>
      <c r="CV60" s="323"/>
      <c r="CW60" s="323"/>
      <c r="CX60" s="323"/>
      <c r="CY60" s="323"/>
      <c r="CZ60" s="323"/>
      <c r="DA60" s="323"/>
      <c r="DB60" s="324"/>
      <c r="DE60" s="322"/>
      <c r="DF60" s="323"/>
      <c r="DG60" s="323"/>
      <c r="DH60" s="323"/>
      <c r="DI60" s="323"/>
      <c r="DJ60" s="323"/>
      <c r="DK60" s="323"/>
      <c r="DL60" s="323"/>
      <c r="DM60" s="323"/>
      <c r="DN60" s="323"/>
      <c r="DO60" s="324"/>
      <c r="DR60" s="322"/>
      <c r="DS60" s="323"/>
      <c r="DT60" s="323"/>
      <c r="DU60" s="323"/>
      <c r="DV60" s="323"/>
      <c r="DW60" s="323"/>
      <c r="DX60" s="323"/>
      <c r="DY60" s="323"/>
      <c r="DZ60" s="323"/>
      <c r="EA60" s="323"/>
      <c r="EB60" s="324"/>
    </row>
    <row r="61" spans="2:133" s="330" customFormat="1" ht="15" customHeight="1" outlineLevel="1" x14ac:dyDescent="0.25">
      <c r="B61" s="809" t="str">
        <f>'Financial Summary &amp; Reporting'!B62</f>
        <v>N/A</v>
      </c>
      <c r="C61" s="809"/>
      <c r="D61" s="271"/>
      <c r="E61" s="322"/>
      <c r="F61" s="323"/>
      <c r="G61" s="323"/>
      <c r="H61" s="323"/>
      <c r="I61" s="323"/>
      <c r="J61" s="323"/>
      <c r="K61" s="323"/>
      <c r="L61" s="323"/>
      <c r="M61" s="323"/>
      <c r="N61" s="323"/>
      <c r="O61" s="324"/>
      <c r="P61" s="271"/>
      <c r="Q61" s="271"/>
      <c r="R61" s="322"/>
      <c r="S61" s="323"/>
      <c r="T61" s="323"/>
      <c r="U61" s="323"/>
      <c r="V61" s="323"/>
      <c r="W61" s="323"/>
      <c r="X61" s="323"/>
      <c r="Y61" s="323"/>
      <c r="Z61" s="323"/>
      <c r="AA61" s="323"/>
      <c r="AB61" s="324"/>
      <c r="AC61" s="271"/>
      <c r="AD61" s="271"/>
      <c r="AE61" s="322"/>
      <c r="AF61" s="323"/>
      <c r="AG61" s="323"/>
      <c r="AH61" s="323"/>
      <c r="AI61" s="323"/>
      <c r="AJ61" s="323"/>
      <c r="AK61" s="323"/>
      <c r="AL61" s="323"/>
      <c r="AM61" s="323"/>
      <c r="AN61" s="323"/>
      <c r="AO61" s="324"/>
      <c r="AP61" s="271"/>
      <c r="AQ61" s="271"/>
      <c r="AR61" s="322"/>
      <c r="AS61" s="323"/>
      <c r="AT61" s="323"/>
      <c r="AU61" s="323"/>
      <c r="AV61" s="323"/>
      <c r="AW61" s="323"/>
      <c r="AX61" s="323"/>
      <c r="AY61" s="323"/>
      <c r="AZ61" s="323"/>
      <c r="BA61" s="323"/>
      <c r="BB61" s="324"/>
      <c r="BC61" s="271"/>
      <c r="BD61" s="271"/>
      <c r="BE61" s="322"/>
      <c r="BF61" s="323"/>
      <c r="BG61" s="323"/>
      <c r="BH61" s="323"/>
      <c r="BI61" s="323"/>
      <c r="BJ61" s="323"/>
      <c r="BK61" s="323"/>
      <c r="BL61" s="323"/>
      <c r="BM61" s="323"/>
      <c r="BN61" s="323"/>
      <c r="BO61" s="324"/>
      <c r="BP61" s="271"/>
      <c r="BQ61" s="271"/>
      <c r="BR61" s="322"/>
      <c r="BS61" s="323"/>
      <c r="BT61" s="323"/>
      <c r="BU61" s="323"/>
      <c r="BV61" s="323"/>
      <c r="BW61" s="323"/>
      <c r="BX61" s="323"/>
      <c r="BY61" s="323"/>
      <c r="BZ61" s="323"/>
      <c r="CA61" s="323"/>
      <c r="CB61" s="324"/>
      <c r="CC61" s="271"/>
      <c r="CD61" s="271"/>
      <c r="CE61" s="322"/>
      <c r="CF61" s="323"/>
      <c r="CG61" s="323"/>
      <c r="CH61" s="323"/>
      <c r="CI61" s="323"/>
      <c r="CJ61" s="323"/>
      <c r="CK61" s="323"/>
      <c r="CL61" s="323"/>
      <c r="CM61" s="323"/>
      <c r="CN61" s="323"/>
      <c r="CO61" s="324"/>
      <c r="CP61" s="271"/>
      <c r="CQ61" s="271"/>
      <c r="CR61" s="322"/>
      <c r="CS61" s="323"/>
      <c r="CT61" s="323"/>
      <c r="CU61" s="323"/>
      <c r="CV61" s="323"/>
      <c r="CW61" s="323"/>
      <c r="CX61" s="323"/>
      <c r="CY61" s="323"/>
      <c r="CZ61" s="323"/>
      <c r="DA61" s="323"/>
      <c r="DB61" s="324"/>
      <c r="DC61" s="271"/>
      <c r="DD61" s="271"/>
      <c r="DE61" s="322"/>
      <c r="DF61" s="323"/>
      <c r="DG61" s="323"/>
      <c r="DH61" s="323"/>
      <c r="DI61" s="323"/>
      <c r="DJ61" s="323"/>
      <c r="DK61" s="323"/>
      <c r="DL61" s="323"/>
      <c r="DM61" s="323"/>
      <c r="DN61" s="323"/>
      <c r="DO61" s="324"/>
      <c r="DP61" s="271"/>
      <c r="DQ61" s="271"/>
      <c r="DR61" s="322"/>
      <c r="DS61" s="323"/>
      <c r="DT61" s="323"/>
      <c r="DU61" s="323"/>
      <c r="DV61" s="323"/>
      <c r="DW61" s="323"/>
      <c r="DX61" s="323"/>
      <c r="DY61" s="323"/>
      <c r="DZ61" s="323"/>
      <c r="EA61" s="323"/>
      <c r="EB61" s="324"/>
      <c r="EC61" s="271"/>
    </row>
    <row r="62" spans="2:133" s="326" customFormat="1" x14ac:dyDescent="0.25">
      <c r="B62" s="807" t="s">
        <v>35</v>
      </c>
      <c r="C62" s="807"/>
      <c r="D62" s="271"/>
      <c r="E62" s="327"/>
      <c r="F62" s="343"/>
      <c r="G62" s="343"/>
      <c r="H62" s="343"/>
      <c r="I62" s="343"/>
      <c r="J62" s="343"/>
      <c r="K62" s="343"/>
      <c r="L62" s="343"/>
      <c r="M62" s="343"/>
      <c r="N62" s="343"/>
      <c r="O62" s="329"/>
      <c r="P62" s="271"/>
      <c r="Q62" s="271"/>
      <c r="R62" s="327"/>
      <c r="S62" s="343"/>
      <c r="T62" s="343"/>
      <c r="U62" s="343"/>
      <c r="V62" s="343"/>
      <c r="W62" s="343"/>
      <c r="X62" s="343"/>
      <c r="Y62" s="343"/>
      <c r="Z62" s="343"/>
      <c r="AA62" s="343"/>
      <c r="AB62" s="329"/>
      <c r="AC62" s="271"/>
      <c r="AD62" s="271"/>
      <c r="AE62" s="327"/>
      <c r="AF62" s="343"/>
      <c r="AG62" s="343"/>
      <c r="AH62" s="343"/>
      <c r="AI62" s="343"/>
      <c r="AJ62" s="343"/>
      <c r="AK62" s="343"/>
      <c r="AL62" s="343"/>
      <c r="AM62" s="343"/>
      <c r="AN62" s="343"/>
      <c r="AO62" s="329"/>
      <c r="AP62" s="271"/>
      <c r="AQ62" s="271"/>
      <c r="AR62" s="327"/>
      <c r="AS62" s="343"/>
      <c r="AT62" s="343"/>
      <c r="AU62" s="343"/>
      <c r="AV62" s="343"/>
      <c r="AW62" s="343"/>
      <c r="AX62" s="343"/>
      <c r="AY62" s="343"/>
      <c r="AZ62" s="343"/>
      <c r="BA62" s="343"/>
      <c r="BB62" s="329"/>
      <c r="BC62" s="271"/>
      <c r="BD62" s="271"/>
      <c r="BE62" s="327"/>
      <c r="BF62" s="343"/>
      <c r="BG62" s="343"/>
      <c r="BH62" s="343"/>
      <c r="BI62" s="343"/>
      <c r="BJ62" s="343"/>
      <c r="BK62" s="343"/>
      <c r="BL62" s="343"/>
      <c r="BM62" s="343"/>
      <c r="BN62" s="343"/>
      <c r="BO62" s="329"/>
      <c r="BP62" s="271"/>
      <c r="BQ62" s="271"/>
      <c r="BR62" s="327"/>
      <c r="BS62" s="343"/>
      <c r="BT62" s="343"/>
      <c r="BU62" s="343"/>
      <c r="BV62" s="343"/>
      <c r="BW62" s="343"/>
      <c r="BX62" s="343"/>
      <c r="BY62" s="343"/>
      <c r="BZ62" s="343"/>
      <c r="CA62" s="343"/>
      <c r="CB62" s="329"/>
      <c r="CC62" s="271"/>
      <c r="CD62" s="271"/>
      <c r="CE62" s="327"/>
      <c r="CF62" s="343"/>
      <c r="CG62" s="343"/>
      <c r="CH62" s="343"/>
      <c r="CI62" s="343"/>
      <c r="CJ62" s="343"/>
      <c r="CK62" s="343"/>
      <c r="CL62" s="343"/>
      <c r="CM62" s="343"/>
      <c r="CN62" s="343"/>
      <c r="CO62" s="329"/>
      <c r="CP62" s="271"/>
      <c r="CQ62" s="271"/>
      <c r="CR62" s="327"/>
      <c r="CS62" s="343"/>
      <c r="CT62" s="343"/>
      <c r="CU62" s="343"/>
      <c r="CV62" s="343"/>
      <c r="CW62" s="343"/>
      <c r="CX62" s="343"/>
      <c r="CY62" s="343"/>
      <c r="CZ62" s="343"/>
      <c r="DA62" s="343"/>
      <c r="DB62" s="329"/>
      <c r="DC62" s="271"/>
      <c r="DD62" s="271"/>
      <c r="DE62" s="327"/>
      <c r="DF62" s="343"/>
      <c r="DG62" s="343"/>
      <c r="DH62" s="343"/>
      <c r="DI62" s="343"/>
      <c r="DJ62" s="343"/>
      <c r="DK62" s="343"/>
      <c r="DL62" s="343"/>
      <c r="DM62" s="343"/>
      <c r="DN62" s="343"/>
      <c r="DO62" s="329"/>
      <c r="DP62" s="271"/>
      <c r="DQ62" s="271"/>
      <c r="DR62" s="327"/>
      <c r="DS62" s="343"/>
      <c r="DT62" s="343"/>
      <c r="DU62" s="343"/>
      <c r="DV62" s="343"/>
      <c r="DW62" s="343"/>
      <c r="DX62" s="343"/>
      <c r="DY62" s="343"/>
      <c r="DZ62" s="343"/>
      <c r="EA62" s="343"/>
      <c r="EB62" s="329"/>
      <c r="EC62" s="271"/>
    </row>
    <row r="63" spans="2:133" s="326" customFormat="1" x14ac:dyDescent="0.25">
      <c r="B63" s="344"/>
      <c r="C63" s="344"/>
      <c r="D63" s="271"/>
      <c r="E63" s="345"/>
      <c r="F63" s="346"/>
      <c r="G63" s="346"/>
      <c r="H63" s="346"/>
      <c r="I63" s="346"/>
      <c r="J63" s="346"/>
      <c r="K63" s="346"/>
      <c r="L63" s="346"/>
      <c r="M63" s="346"/>
      <c r="N63" s="346"/>
      <c r="O63" s="347"/>
      <c r="P63" s="271"/>
      <c r="Q63" s="271"/>
      <c r="R63" s="345"/>
      <c r="S63" s="346"/>
      <c r="T63" s="346"/>
      <c r="U63" s="346"/>
      <c r="V63" s="346"/>
      <c r="W63" s="346"/>
      <c r="X63" s="346"/>
      <c r="Y63" s="346"/>
      <c r="Z63" s="346"/>
      <c r="AA63" s="346"/>
      <c r="AB63" s="347"/>
      <c r="AC63" s="271"/>
      <c r="AD63" s="271"/>
      <c r="AE63" s="345"/>
      <c r="AF63" s="346"/>
      <c r="AG63" s="346"/>
      <c r="AH63" s="346"/>
      <c r="AI63" s="346"/>
      <c r="AJ63" s="346"/>
      <c r="AK63" s="346"/>
      <c r="AL63" s="346"/>
      <c r="AM63" s="346"/>
      <c r="AN63" s="346"/>
      <c r="AO63" s="347"/>
      <c r="AP63" s="271"/>
      <c r="AQ63" s="271"/>
      <c r="AR63" s="345"/>
      <c r="AS63" s="346"/>
      <c r="AT63" s="346"/>
      <c r="AU63" s="346"/>
      <c r="AV63" s="346"/>
      <c r="AW63" s="346"/>
      <c r="AX63" s="346"/>
      <c r="AY63" s="346"/>
      <c r="AZ63" s="346"/>
      <c r="BA63" s="346"/>
      <c r="BB63" s="347"/>
      <c r="BC63" s="271"/>
      <c r="BD63" s="271"/>
      <c r="BE63" s="345"/>
      <c r="BF63" s="346"/>
      <c r="BG63" s="346"/>
      <c r="BH63" s="346"/>
      <c r="BI63" s="346"/>
      <c r="BJ63" s="346"/>
      <c r="BK63" s="346"/>
      <c r="BL63" s="346"/>
      <c r="BM63" s="346"/>
      <c r="BN63" s="346"/>
      <c r="BO63" s="347"/>
      <c r="BP63" s="271"/>
      <c r="BQ63" s="271"/>
      <c r="BR63" s="345"/>
      <c r="BS63" s="346"/>
      <c r="BT63" s="346"/>
      <c r="BU63" s="346"/>
      <c r="BV63" s="346"/>
      <c r="BW63" s="346"/>
      <c r="BX63" s="346"/>
      <c r="BY63" s="346"/>
      <c r="BZ63" s="346"/>
      <c r="CA63" s="346"/>
      <c r="CB63" s="347"/>
      <c r="CC63" s="271"/>
      <c r="CD63" s="271"/>
      <c r="CE63" s="345"/>
      <c r="CF63" s="346"/>
      <c r="CG63" s="346"/>
      <c r="CH63" s="346"/>
      <c r="CI63" s="346"/>
      <c r="CJ63" s="346"/>
      <c r="CK63" s="346"/>
      <c r="CL63" s="346"/>
      <c r="CM63" s="346"/>
      <c r="CN63" s="346"/>
      <c r="CO63" s="347"/>
      <c r="CP63" s="271"/>
      <c r="CQ63" s="271"/>
      <c r="CR63" s="345"/>
      <c r="CS63" s="346"/>
      <c r="CT63" s="346"/>
      <c r="CU63" s="346"/>
      <c r="CV63" s="346"/>
      <c r="CW63" s="346"/>
      <c r="CX63" s="346"/>
      <c r="CY63" s="346"/>
      <c r="CZ63" s="346"/>
      <c r="DA63" s="346"/>
      <c r="DB63" s="347"/>
      <c r="DC63" s="271"/>
      <c r="DD63" s="271"/>
      <c r="DE63" s="345"/>
      <c r="DF63" s="346"/>
      <c r="DG63" s="346"/>
      <c r="DH63" s="346"/>
      <c r="DI63" s="346"/>
      <c r="DJ63" s="346"/>
      <c r="DK63" s="346"/>
      <c r="DL63" s="346"/>
      <c r="DM63" s="346"/>
      <c r="DN63" s="346"/>
      <c r="DO63" s="347"/>
      <c r="DP63" s="271"/>
      <c r="DQ63" s="271"/>
      <c r="DR63" s="345"/>
      <c r="DS63" s="346"/>
      <c r="DT63" s="346"/>
      <c r="DU63" s="346"/>
      <c r="DV63" s="346"/>
      <c r="DW63" s="346"/>
      <c r="DX63" s="346"/>
      <c r="DY63" s="346"/>
      <c r="DZ63" s="346"/>
      <c r="EA63" s="346"/>
      <c r="EB63" s="347"/>
      <c r="EC63" s="271"/>
    </row>
    <row r="64" spans="2:133" ht="15.75" thickBot="1" x14ac:dyDescent="0.3">
      <c r="E64" s="304"/>
      <c r="F64" s="272"/>
      <c r="G64" s="272"/>
      <c r="H64" s="272"/>
      <c r="I64" s="272"/>
      <c r="J64" s="272"/>
      <c r="K64" s="272"/>
      <c r="L64" s="272"/>
      <c r="M64" s="272"/>
      <c r="N64" s="272"/>
      <c r="O64" s="305"/>
      <c r="R64" s="304"/>
      <c r="S64" s="272"/>
      <c r="T64" s="272"/>
      <c r="U64" s="272"/>
      <c r="V64" s="272"/>
      <c r="W64" s="272"/>
      <c r="X64" s="272"/>
      <c r="Y64" s="272"/>
      <c r="Z64" s="272"/>
      <c r="AA64" s="272"/>
      <c r="AB64" s="305"/>
      <c r="AE64" s="304"/>
      <c r="AF64" s="272"/>
      <c r="AG64" s="272"/>
      <c r="AH64" s="272"/>
      <c r="AI64" s="272"/>
      <c r="AJ64" s="272"/>
      <c r="AK64" s="272"/>
      <c r="AL64" s="272"/>
      <c r="AM64" s="272"/>
      <c r="AN64" s="272"/>
      <c r="AO64" s="305"/>
      <c r="AR64" s="304"/>
      <c r="AS64" s="272"/>
      <c r="AT64" s="272"/>
      <c r="AU64" s="272"/>
      <c r="AV64" s="272"/>
      <c r="AW64" s="272"/>
      <c r="AX64" s="272"/>
      <c r="AY64" s="272"/>
      <c r="AZ64" s="272"/>
      <c r="BA64" s="272"/>
      <c r="BB64" s="305"/>
      <c r="BE64" s="304"/>
      <c r="BF64" s="272"/>
      <c r="BG64" s="272"/>
      <c r="BH64" s="272"/>
      <c r="BI64" s="272"/>
      <c r="BJ64" s="272"/>
      <c r="BK64" s="272"/>
      <c r="BL64" s="272"/>
      <c r="BM64" s="272"/>
      <c r="BN64" s="272"/>
      <c r="BO64" s="305"/>
      <c r="BR64" s="304"/>
      <c r="BS64" s="272"/>
      <c r="BT64" s="272"/>
      <c r="BU64" s="272"/>
      <c r="BV64" s="272"/>
      <c r="BW64" s="272"/>
      <c r="BX64" s="272"/>
      <c r="BY64" s="272"/>
      <c r="BZ64" s="272"/>
      <c r="CA64" s="272"/>
      <c r="CB64" s="305"/>
      <c r="CE64" s="304"/>
      <c r="CF64" s="272"/>
      <c r="CG64" s="272"/>
      <c r="CH64" s="272"/>
      <c r="CI64" s="272"/>
      <c r="CJ64" s="272"/>
      <c r="CK64" s="272"/>
      <c r="CL64" s="272"/>
      <c r="CM64" s="272"/>
      <c r="CN64" s="272"/>
      <c r="CO64" s="305"/>
      <c r="CR64" s="304"/>
      <c r="CS64" s="272"/>
      <c r="CT64" s="272"/>
      <c r="CU64" s="272"/>
      <c r="CV64" s="272"/>
      <c r="CW64" s="272"/>
      <c r="CX64" s="272"/>
      <c r="CY64" s="272"/>
      <c r="CZ64" s="272"/>
      <c r="DA64" s="272"/>
      <c r="DB64" s="305"/>
      <c r="DE64" s="304"/>
      <c r="DF64" s="272"/>
      <c r="DG64" s="272"/>
      <c r="DH64" s="272"/>
      <c r="DI64" s="272"/>
      <c r="DJ64" s="272"/>
      <c r="DK64" s="272"/>
      <c r="DL64" s="272"/>
      <c r="DM64" s="272"/>
      <c r="DN64" s="272"/>
      <c r="DO64" s="305"/>
      <c r="DR64" s="304"/>
      <c r="DS64" s="272"/>
      <c r="DT64" s="272"/>
      <c r="DU64" s="272"/>
      <c r="DV64" s="272"/>
      <c r="DW64" s="272"/>
      <c r="DX64" s="272"/>
      <c r="DY64" s="272"/>
      <c r="DZ64" s="272"/>
      <c r="EA64" s="272"/>
      <c r="EB64" s="305"/>
    </row>
    <row r="65" spans="1:133" s="306" customFormat="1" ht="4.5" hidden="1" customHeight="1" x14ac:dyDescent="0.25">
      <c r="D65" s="307"/>
      <c r="E65" s="308"/>
      <c r="O65" s="309"/>
      <c r="P65" s="307"/>
      <c r="Q65" s="307"/>
      <c r="R65" s="308"/>
      <c r="AB65" s="309"/>
      <c r="AC65" s="307"/>
      <c r="AD65" s="307"/>
      <c r="AE65" s="308"/>
      <c r="AO65" s="309"/>
      <c r="AP65" s="307"/>
      <c r="AQ65" s="307"/>
      <c r="AR65" s="308"/>
      <c r="BB65" s="309"/>
      <c r="BC65" s="307"/>
      <c r="BD65" s="307"/>
      <c r="BE65" s="308"/>
      <c r="BO65" s="309"/>
      <c r="BP65" s="307"/>
      <c r="BQ65" s="307"/>
      <c r="BR65" s="308"/>
      <c r="CB65" s="309"/>
      <c r="CC65" s="307"/>
      <c r="CD65" s="307"/>
      <c r="CE65" s="308"/>
      <c r="CO65" s="309"/>
      <c r="CP65" s="307"/>
      <c r="CQ65" s="307"/>
      <c r="CR65" s="308"/>
      <c r="DB65" s="309"/>
      <c r="DC65" s="307"/>
      <c r="DD65" s="307"/>
      <c r="DE65" s="308"/>
      <c r="DO65" s="309"/>
      <c r="DP65" s="307"/>
      <c r="DQ65" s="307"/>
      <c r="DR65" s="308"/>
      <c r="EB65" s="309"/>
      <c r="EC65" s="307"/>
    </row>
    <row r="66" spans="1:133" s="302" customFormat="1" ht="15" hidden="1" customHeight="1" x14ac:dyDescent="0.25">
      <c r="A66" s="337" t="s">
        <v>210</v>
      </c>
      <c r="B66" s="338"/>
      <c r="C66" s="339"/>
      <c r="E66" s="348"/>
      <c r="F66" s="314"/>
      <c r="G66" s="314"/>
      <c r="H66" s="314"/>
      <c r="I66" s="314"/>
      <c r="J66" s="314"/>
      <c r="K66" s="314"/>
      <c r="L66" s="314"/>
      <c r="M66" s="314"/>
      <c r="N66" s="314"/>
      <c r="O66" s="315"/>
      <c r="R66" s="348"/>
      <c r="S66" s="314"/>
      <c r="T66" s="314"/>
      <c r="U66" s="314"/>
      <c r="V66" s="314"/>
      <c r="W66" s="314"/>
      <c r="X66" s="314"/>
      <c r="Y66" s="314"/>
      <c r="Z66" s="314"/>
      <c r="AA66" s="314"/>
      <c r="AB66" s="315"/>
      <c r="AE66" s="348"/>
      <c r="AF66" s="314"/>
      <c r="AG66" s="314"/>
      <c r="AH66" s="314"/>
      <c r="AI66" s="314"/>
      <c r="AJ66" s="314"/>
      <c r="AK66" s="314"/>
      <c r="AL66" s="314"/>
      <c r="AM66" s="314"/>
      <c r="AN66" s="314"/>
      <c r="AO66" s="315"/>
      <c r="AR66" s="348"/>
      <c r="AS66" s="314"/>
      <c r="AT66" s="314"/>
      <c r="AU66" s="314"/>
      <c r="AV66" s="314"/>
      <c r="AW66" s="314"/>
      <c r="AX66" s="314"/>
      <c r="AY66" s="314"/>
      <c r="AZ66" s="314"/>
      <c r="BA66" s="314"/>
      <c r="BB66" s="315"/>
      <c r="BE66" s="348"/>
      <c r="BF66" s="314"/>
      <c r="BG66" s="314"/>
      <c r="BH66" s="314"/>
      <c r="BI66" s="314"/>
      <c r="BJ66" s="314"/>
      <c r="BK66" s="314"/>
      <c r="BL66" s="314"/>
      <c r="BM66" s="314"/>
      <c r="BN66" s="314"/>
      <c r="BO66" s="315"/>
      <c r="BR66" s="348"/>
      <c r="BS66" s="314"/>
      <c r="BT66" s="314"/>
      <c r="BU66" s="314"/>
      <c r="BV66" s="314"/>
      <c r="BW66" s="314"/>
      <c r="BX66" s="314"/>
      <c r="BY66" s="314"/>
      <c r="BZ66" s="314"/>
      <c r="CA66" s="314"/>
      <c r="CB66" s="315"/>
      <c r="CE66" s="348"/>
      <c r="CF66" s="314"/>
      <c r="CG66" s="314"/>
      <c r="CH66" s="314"/>
      <c r="CI66" s="314"/>
      <c r="CJ66" s="314"/>
      <c r="CK66" s="314"/>
      <c r="CL66" s="314"/>
      <c r="CM66" s="314"/>
      <c r="CN66" s="314"/>
      <c r="CO66" s="315"/>
      <c r="CR66" s="348"/>
      <c r="CS66" s="314"/>
      <c r="CT66" s="314"/>
      <c r="CU66" s="314"/>
      <c r="CV66" s="314"/>
      <c r="CW66" s="314"/>
      <c r="CX66" s="314"/>
      <c r="CY66" s="314"/>
      <c r="CZ66" s="314"/>
      <c r="DA66" s="314"/>
      <c r="DB66" s="315"/>
      <c r="DE66" s="348"/>
      <c r="DF66" s="314"/>
      <c r="DG66" s="314"/>
      <c r="DH66" s="314"/>
      <c r="DI66" s="314"/>
      <c r="DJ66" s="314"/>
      <c r="DK66" s="314"/>
      <c r="DL66" s="314"/>
      <c r="DM66" s="314"/>
      <c r="DN66" s="314"/>
      <c r="DO66" s="315"/>
      <c r="DR66" s="348"/>
      <c r="DS66" s="314"/>
      <c r="DT66" s="314"/>
      <c r="DU66" s="314"/>
      <c r="DV66" s="314"/>
      <c r="DW66" s="314"/>
      <c r="DX66" s="314"/>
      <c r="DY66" s="314"/>
      <c r="DZ66" s="314"/>
      <c r="EA66" s="314"/>
      <c r="EB66" s="315"/>
    </row>
    <row r="67" spans="1:133" ht="15" hidden="1" customHeight="1" x14ac:dyDescent="0.25">
      <c r="B67" s="805" t="s">
        <v>21</v>
      </c>
      <c r="C67" s="805"/>
      <c r="E67" s="316"/>
      <c r="F67" s="317"/>
      <c r="G67" s="317"/>
      <c r="H67" s="317"/>
      <c r="I67" s="317"/>
      <c r="J67" s="317"/>
      <c r="K67" s="317"/>
      <c r="L67" s="317"/>
      <c r="M67" s="317"/>
      <c r="N67" s="317"/>
      <c r="O67" s="318"/>
      <c r="R67" s="316"/>
      <c r="S67" s="317"/>
      <c r="T67" s="317"/>
      <c r="U67" s="317"/>
      <c r="V67" s="317"/>
      <c r="W67" s="317"/>
      <c r="X67" s="317"/>
      <c r="Y67" s="317"/>
      <c r="Z67" s="317"/>
      <c r="AA67" s="317"/>
      <c r="AB67" s="318"/>
      <c r="AE67" s="316"/>
      <c r="AF67" s="317"/>
      <c r="AG67" s="317"/>
      <c r="AH67" s="317"/>
      <c r="AI67" s="317"/>
      <c r="AJ67" s="317"/>
      <c r="AK67" s="317"/>
      <c r="AL67" s="317"/>
      <c r="AM67" s="317"/>
      <c r="AN67" s="317"/>
      <c r="AO67" s="318"/>
      <c r="AR67" s="316"/>
      <c r="AS67" s="317"/>
      <c r="AT67" s="317"/>
      <c r="AU67" s="317"/>
      <c r="AV67" s="317"/>
      <c r="AW67" s="317"/>
      <c r="AX67" s="317"/>
      <c r="AY67" s="317"/>
      <c r="AZ67" s="317"/>
      <c r="BA67" s="317"/>
      <c r="BB67" s="318"/>
      <c r="BE67" s="316"/>
      <c r="BF67" s="317"/>
      <c r="BG67" s="317"/>
      <c r="BH67" s="317"/>
      <c r="BI67" s="317"/>
      <c r="BJ67" s="317"/>
      <c r="BK67" s="317"/>
      <c r="BL67" s="317"/>
      <c r="BM67" s="317"/>
      <c r="BN67" s="317"/>
      <c r="BO67" s="318"/>
      <c r="BR67" s="316"/>
      <c r="BS67" s="317"/>
      <c r="BT67" s="317"/>
      <c r="BU67" s="317"/>
      <c r="BV67" s="317"/>
      <c r="BW67" s="317"/>
      <c r="BX67" s="317"/>
      <c r="BY67" s="317"/>
      <c r="BZ67" s="317"/>
      <c r="CA67" s="317"/>
      <c r="CB67" s="318"/>
      <c r="CE67" s="316"/>
      <c r="CF67" s="317"/>
      <c r="CG67" s="317"/>
      <c r="CH67" s="317"/>
      <c r="CI67" s="317"/>
      <c r="CJ67" s="317"/>
      <c r="CK67" s="317"/>
      <c r="CL67" s="317"/>
      <c r="CM67" s="317"/>
      <c r="CN67" s="317"/>
      <c r="CO67" s="318"/>
      <c r="CR67" s="316"/>
      <c r="CS67" s="317"/>
      <c r="CT67" s="317"/>
      <c r="CU67" s="317"/>
      <c r="CV67" s="317"/>
      <c r="CW67" s="317"/>
      <c r="CX67" s="317"/>
      <c r="CY67" s="317"/>
      <c r="CZ67" s="317"/>
      <c r="DA67" s="317"/>
      <c r="DB67" s="318"/>
      <c r="DE67" s="316"/>
      <c r="DF67" s="317"/>
      <c r="DG67" s="317"/>
      <c r="DH67" s="317"/>
      <c r="DI67" s="317"/>
      <c r="DJ67" s="317"/>
      <c r="DK67" s="317"/>
      <c r="DL67" s="317"/>
      <c r="DM67" s="317"/>
      <c r="DN67" s="317"/>
      <c r="DO67" s="318"/>
      <c r="DR67" s="316"/>
      <c r="DS67" s="317"/>
      <c r="DT67" s="317"/>
      <c r="DU67" s="317"/>
      <c r="DV67" s="317"/>
      <c r="DW67" s="317"/>
      <c r="DX67" s="317"/>
      <c r="DY67" s="317"/>
      <c r="DZ67" s="317"/>
      <c r="EA67" s="317"/>
      <c r="EB67" s="318"/>
    </row>
    <row r="68" spans="1:133" ht="15" hidden="1" customHeight="1" x14ac:dyDescent="0.25">
      <c r="B68" s="808" t="s">
        <v>2</v>
      </c>
      <c r="C68" s="808"/>
      <c r="E68" s="349"/>
      <c r="F68" s="350"/>
      <c r="G68" s="350"/>
      <c r="H68" s="350"/>
      <c r="I68" s="350"/>
      <c r="J68" s="350"/>
      <c r="K68" s="350"/>
      <c r="L68" s="350"/>
      <c r="M68" s="350"/>
      <c r="N68" s="350"/>
      <c r="O68" s="321"/>
      <c r="R68" s="349"/>
      <c r="S68" s="350"/>
      <c r="T68" s="350"/>
      <c r="U68" s="350"/>
      <c r="V68" s="350"/>
      <c r="W68" s="350"/>
      <c r="X68" s="350"/>
      <c r="Y68" s="350"/>
      <c r="Z68" s="350"/>
      <c r="AA68" s="350"/>
      <c r="AB68" s="321"/>
      <c r="AE68" s="349"/>
      <c r="AF68" s="350"/>
      <c r="AG68" s="350"/>
      <c r="AH68" s="350"/>
      <c r="AI68" s="350"/>
      <c r="AJ68" s="350"/>
      <c r="AK68" s="350"/>
      <c r="AL68" s="350"/>
      <c r="AM68" s="350"/>
      <c r="AN68" s="350"/>
      <c r="AO68" s="321"/>
      <c r="AR68" s="349"/>
      <c r="AS68" s="350"/>
      <c r="AT68" s="350"/>
      <c r="AU68" s="350"/>
      <c r="AV68" s="350"/>
      <c r="AW68" s="350"/>
      <c r="AX68" s="350"/>
      <c r="AY68" s="350"/>
      <c r="AZ68" s="350"/>
      <c r="BA68" s="350"/>
      <c r="BB68" s="321"/>
      <c r="BE68" s="349"/>
      <c r="BF68" s="350"/>
      <c r="BG68" s="350"/>
      <c r="BH68" s="350"/>
      <c r="BI68" s="350"/>
      <c r="BJ68" s="350"/>
      <c r="BK68" s="350"/>
      <c r="BL68" s="350"/>
      <c r="BM68" s="350"/>
      <c r="BN68" s="350"/>
      <c r="BO68" s="321"/>
      <c r="BR68" s="349"/>
      <c r="BS68" s="350"/>
      <c r="BT68" s="350"/>
      <c r="BU68" s="350"/>
      <c r="BV68" s="350"/>
      <c r="BW68" s="350"/>
      <c r="BX68" s="350"/>
      <c r="BY68" s="350"/>
      <c r="BZ68" s="350"/>
      <c r="CA68" s="350"/>
      <c r="CB68" s="321"/>
      <c r="CE68" s="349"/>
      <c r="CF68" s="350"/>
      <c r="CG68" s="350"/>
      <c r="CH68" s="350"/>
      <c r="CI68" s="350"/>
      <c r="CJ68" s="350"/>
      <c r="CK68" s="350"/>
      <c r="CL68" s="350"/>
      <c r="CM68" s="350"/>
      <c r="CN68" s="350"/>
      <c r="CO68" s="321"/>
      <c r="CR68" s="349"/>
      <c r="CS68" s="350"/>
      <c r="CT68" s="350"/>
      <c r="CU68" s="350"/>
      <c r="CV68" s="350"/>
      <c r="CW68" s="350"/>
      <c r="CX68" s="350"/>
      <c r="CY68" s="350"/>
      <c r="CZ68" s="350"/>
      <c r="DA68" s="350"/>
      <c r="DB68" s="321"/>
      <c r="DE68" s="349"/>
      <c r="DF68" s="350"/>
      <c r="DG68" s="350"/>
      <c r="DH68" s="350"/>
      <c r="DI68" s="350"/>
      <c r="DJ68" s="350"/>
      <c r="DK68" s="350"/>
      <c r="DL68" s="350"/>
      <c r="DM68" s="350"/>
      <c r="DN68" s="350"/>
      <c r="DO68" s="321"/>
      <c r="DR68" s="349"/>
      <c r="DS68" s="350"/>
      <c r="DT68" s="350"/>
      <c r="DU68" s="350"/>
      <c r="DV68" s="350"/>
      <c r="DW68" s="350"/>
      <c r="DX68" s="350"/>
      <c r="DY68" s="350"/>
      <c r="DZ68" s="350"/>
      <c r="EA68" s="350"/>
      <c r="EB68" s="321"/>
    </row>
    <row r="69" spans="1:133" ht="15" hidden="1" customHeight="1" x14ac:dyDescent="0.25">
      <c r="B69" s="811" t="s">
        <v>3</v>
      </c>
      <c r="C69" s="811"/>
      <c r="E69" s="351"/>
      <c r="F69" s="352"/>
      <c r="G69" s="352"/>
      <c r="H69" s="352"/>
      <c r="I69" s="352"/>
      <c r="J69" s="352"/>
      <c r="K69" s="352"/>
      <c r="L69" s="352"/>
      <c r="M69" s="352"/>
      <c r="N69" s="352"/>
      <c r="O69" s="353"/>
      <c r="R69" s="351"/>
      <c r="S69" s="352"/>
      <c r="T69" s="352"/>
      <c r="U69" s="352"/>
      <c r="V69" s="352"/>
      <c r="W69" s="352"/>
      <c r="X69" s="352"/>
      <c r="Y69" s="352"/>
      <c r="Z69" s="352"/>
      <c r="AA69" s="352"/>
      <c r="AB69" s="353"/>
      <c r="AE69" s="351"/>
      <c r="AF69" s="352"/>
      <c r="AG69" s="352"/>
      <c r="AH69" s="352"/>
      <c r="AI69" s="352"/>
      <c r="AJ69" s="352"/>
      <c r="AK69" s="352"/>
      <c r="AL69" s="352"/>
      <c r="AM69" s="352"/>
      <c r="AN69" s="352"/>
      <c r="AO69" s="353"/>
      <c r="AR69" s="351"/>
      <c r="AS69" s="352"/>
      <c r="AT69" s="352"/>
      <c r="AU69" s="352"/>
      <c r="AV69" s="352"/>
      <c r="AW69" s="352"/>
      <c r="AX69" s="352"/>
      <c r="AY69" s="352"/>
      <c r="AZ69" s="352"/>
      <c r="BA69" s="352"/>
      <c r="BB69" s="353"/>
      <c r="BE69" s="351"/>
      <c r="BF69" s="352"/>
      <c r="BG69" s="352"/>
      <c r="BH69" s="352"/>
      <c r="BI69" s="352"/>
      <c r="BJ69" s="352"/>
      <c r="BK69" s="352"/>
      <c r="BL69" s="352"/>
      <c r="BM69" s="352"/>
      <c r="BN69" s="352"/>
      <c r="BO69" s="353"/>
      <c r="BR69" s="351"/>
      <c r="BS69" s="352"/>
      <c r="BT69" s="352"/>
      <c r="BU69" s="352"/>
      <c r="BV69" s="352"/>
      <c r="BW69" s="352"/>
      <c r="BX69" s="352"/>
      <c r="BY69" s="352"/>
      <c r="BZ69" s="352"/>
      <c r="CA69" s="352"/>
      <c r="CB69" s="353"/>
      <c r="CE69" s="351"/>
      <c r="CF69" s="352"/>
      <c r="CG69" s="352"/>
      <c r="CH69" s="352"/>
      <c r="CI69" s="352"/>
      <c r="CJ69" s="352"/>
      <c r="CK69" s="352"/>
      <c r="CL69" s="352"/>
      <c r="CM69" s="352"/>
      <c r="CN69" s="352"/>
      <c r="CO69" s="353"/>
      <c r="CR69" s="351"/>
      <c r="CS69" s="352"/>
      <c r="CT69" s="352"/>
      <c r="CU69" s="352"/>
      <c r="CV69" s="352"/>
      <c r="CW69" s="352"/>
      <c r="CX69" s="352"/>
      <c r="CY69" s="352"/>
      <c r="CZ69" s="352"/>
      <c r="DA69" s="352"/>
      <c r="DB69" s="353"/>
      <c r="DE69" s="351"/>
      <c r="DF69" s="352"/>
      <c r="DG69" s="352"/>
      <c r="DH69" s="352"/>
      <c r="DI69" s="352"/>
      <c r="DJ69" s="352"/>
      <c r="DK69" s="352"/>
      <c r="DL69" s="352"/>
      <c r="DM69" s="352"/>
      <c r="DN69" s="352"/>
      <c r="DO69" s="353"/>
      <c r="DR69" s="351"/>
      <c r="DS69" s="352"/>
      <c r="DT69" s="352"/>
      <c r="DU69" s="352"/>
      <c r="DV69" s="352"/>
      <c r="DW69" s="352"/>
      <c r="DX69" s="352"/>
      <c r="DY69" s="352"/>
      <c r="DZ69" s="352"/>
      <c r="EA69" s="352"/>
      <c r="EB69" s="353"/>
    </row>
    <row r="70" spans="1:133" ht="15" hidden="1" customHeight="1" x14ac:dyDescent="0.25">
      <c r="B70" s="811" t="s">
        <v>179</v>
      </c>
      <c r="C70" s="811"/>
      <c r="E70" s="351"/>
      <c r="F70" s="352"/>
      <c r="G70" s="352"/>
      <c r="H70" s="352"/>
      <c r="I70" s="352"/>
      <c r="J70" s="352"/>
      <c r="K70" s="352"/>
      <c r="L70" s="352"/>
      <c r="M70" s="352"/>
      <c r="N70" s="352"/>
      <c r="O70" s="353"/>
      <c r="R70" s="351"/>
      <c r="S70" s="352"/>
      <c r="T70" s="352"/>
      <c r="U70" s="352"/>
      <c r="V70" s="352"/>
      <c r="W70" s="352"/>
      <c r="X70" s="352"/>
      <c r="Y70" s="352"/>
      <c r="Z70" s="352"/>
      <c r="AA70" s="352"/>
      <c r="AB70" s="353"/>
      <c r="AE70" s="351"/>
      <c r="AF70" s="352"/>
      <c r="AG70" s="352"/>
      <c r="AH70" s="352"/>
      <c r="AI70" s="352"/>
      <c r="AJ70" s="352"/>
      <c r="AK70" s="352"/>
      <c r="AL70" s="352"/>
      <c r="AM70" s="352"/>
      <c r="AN70" s="352"/>
      <c r="AO70" s="353"/>
      <c r="AR70" s="351"/>
      <c r="AS70" s="352"/>
      <c r="AT70" s="352"/>
      <c r="AU70" s="352"/>
      <c r="AV70" s="352"/>
      <c r="AW70" s="352"/>
      <c r="AX70" s="352"/>
      <c r="AY70" s="352"/>
      <c r="AZ70" s="352"/>
      <c r="BA70" s="352"/>
      <c r="BB70" s="353"/>
      <c r="BE70" s="351"/>
      <c r="BF70" s="352"/>
      <c r="BG70" s="352"/>
      <c r="BH70" s="352"/>
      <c r="BI70" s="352"/>
      <c r="BJ70" s="352"/>
      <c r="BK70" s="352"/>
      <c r="BL70" s="352"/>
      <c r="BM70" s="352"/>
      <c r="BN70" s="352"/>
      <c r="BO70" s="353"/>
      <c r="BR70" s="351"/>
      <c r="BS70" s="352"/>
      <c r="BT70" s="352"/>
      <c r="BU70" s="352"/>
      <c r="BV70" s="352"/>
      <c r="BW70" s="352"/>
      <c r="BX70" s="352"/>
      <c r="BY70" s="352"/>
      <c r="BZ70" s="352"/>
      <c r="CA70" s="352"/>
      <c r="CB70" s="353"/>
      <c r="CE70" s="351"/>
      <c r="CF70" s="352"/>
      <c r="CG70" s="352"/>
      <c r="CH70" s="352"/>
      <c r="CI70" s="352"/>
      <c r="CJ70" s="352"/>
      <c r="CK70" s="352"/>
      <c r="CL70" s="352"/>
      <c r="CM70" s="352"/>
      <c r="CN70" s="352"/>
      <c r="CO70" s="353"/>
      <c r="CR70" s="351"/>
      <c r="CS70" s="352"/>
      <c r="CT70" s="352"/>
      <c r="CU70" s="352"/>
      <c r="CV70" s="352"/>
      <c r="CW70" s="352"/>
      <c r="CX70" s="352"/>
      <c r="CY70" s="352"/>
      <c r="CZ70" s="352"/>
      <c r="DA70" s="352"/>
      <c r="DB70" s="353"/>
      <c r="DE70" s="351"/>
      <c r="DF70" s="352"/>
      <c r="DG70" s="352"/>
      <c r="DH70" s="352"/>
      <c r="DI70" s="352"/>
      <c r="DJ70" s="352"/>
      <c r="DK70" s="352"/>
      <c r="DL70" s="352"/>
      <c r="DM70" s="352"/>
      <c r="DN70" s="352"/>
      <c r="DO70" s="353"/>
      <c r="DR70" s="351"/>
      <c r="DS70" s="352"/>
      <c r="DT70" s="352"/>
      <c r="DU70" s="352"/>
      <c r="DV70" s="352"/>
      <c r="DW70" s="352"/>
      <c r="DX70" s="352"/>
      <c r="DY70" s="352"/>
      <c r="DZ70" s="352"/>
      <c r="EA70" s="352"/>
      <c r="EB70" s="353"/>
    </row>
    <row r="71" spans="1:133" ht="15" hidden="1" customHeight="1" x14ac:dyDescent="0.25">
      <c r="B71" s="811" t="s">
        <v>4</v>
      </c>
      <c r="C71" s="811"/>
      <c r="E71" s="351"/>
      <c r="F71" s="352"/>
      <c r="G71" s="352"/>
      <c r="H71" s="352"/>
      <c r="I71" s="352"/>
      <c r="J71" s="352"/>
      <c r="K71" s="352"/>
      <c r="L71" s="352"/>
      <c r="M71" s="352"/>
      <c r="N71" s="352"/>
      <c r="O71" s="353"/>
      <c r="R71" s="351"/>
      <c r="S71" s="352"/>
      <c r="T71" s="352"/>
      <c r="U71" s="352"/>
      <c r="V71" s="352"/>
      <c r="W71" s="352"/>
      <c r="X71" s="352"/>
      <c r="Y71" s="352"/>
      <c r="Z71" s="352"/>
      <c r="AA71" s="352"/>
      <c r="AB71" s="353"/>
      <c r="AE71" s="351"/>
      <c r="AF71" s="352"/>
      <c r="AG71" s="352"/>
      <c r="AH71" s="352"/>
      <c r="AI71" s="352"/>
      <c r="AJ71" s="352"/>
      <c r="AK71" s="352"/>
      <c r="AL71" s="352"/>
      <c r="AM71" s="352"/>
      <c r="AN71" s="352"/>
      <c r="AO71" s="353"/>
      <c r="AR71" s="351"/>
      <c r="AS71" s="352"/>
      <c r="AT71" s="352"/>
      <c r="AU71" s="352"/>
      <c r="AV71" s="352"/>
      <c r="AW71" s="352"/>
      <c r="AX71" s="352"/>
      <c r="AY71" s="352"/>
      <c r="AZ71" s="352"/>
      <c r="BA71" s="352"/>
      <c r="BB71" s="353"/>
      <c r="BE71" s="351"/>
      <c r="BF71" s="352"/>
      <c r="BG71" s="352"/>
      <c r="BH71" s="352"/>
      <c r="BI71" s="352"/>
      <c r="BJ71" s="352"/>
      <c r="BK71" s="352"/>
      <c r="BL71" s="352"/>
      <c r="BM71" s="352"/>
      <c r="BN71" s="352"/>
      <c r="BO71" s="353"/>
      <c r="BR71" s="351"/>
      <c r="BS71" s="352"/>
      <c r="BT71" s="352"/>
      <c r="BU71" s="352"/>
      <c r="BV71" s="352"/>
      <c r="BW71" s="352"/>
      <c r="BX71" s="352"/>
      <c r="BY71" s="352"/>
      <c r="BZ71" s="352"/>
      <c r="CA71" s="352"/>
      <c r="CB71" s="353"/>
      <c r="CE71" s="351"/>
      <c r="CF71" s="352"/>
      <c r="CG71" s="352"/>
      <c r="CH71" s="352"/>
      <c r="CI71" s="352"/>
      <c r="CJ71" s="352"/>
      <c r="CK71" s="352"/>
      <c r="CL71" s="352"/>
      <c r="CM71" s="352"/>
      <c r="CN71" s="352"/>
      <c r="CO71" s="353"/>
      <c r="CR71" s="351"/>
      <c r="CS71" s="352"/>
      <c r="CT71" s="352"/>
      <c r="CU71" s="352"/>
      <c r="CV71" s="352"/>
      <c r="CW71" s="352"/>
      <c r="CX71" s="352"/>
      <c r="CY71" s="352"/>
      <c r="CZ71" s="352"/>
      <c r="DA71" s="352"/>
      <c r="DB71" s="353"/>
      <c r="DE71" s="351"/>
      <c r="DF71" s="352"/>
      <c r="DG71" s="352"/>
      <c r="DH71" s="352"/>
      <c r="DI71" s="352"/>
      <c r="DJ71" s="352"/>
      <c r="DK71" s="352"/>
      <c r="DL71" s="352"/>
      <c r="DM71" s="352"/>
      <c r="DN71" s="352"/>
      <c r="DO71" s="353"/>
      <c r="DR71" s="351"/>
      <c r="DS71" s="352"/>
      <c r="DT71" s="352"/>
      <c r="DU71" s="352"/>
      <c r="DV71" s="352"/>
      <c r="DW71" s="352"/>
      <c r="DX71" s="352"/>
      <c r="DY71" s="352"/>
      <c r="DZ71" s="352"/>
      <c r="EA71" s="352"/>
      <c r="EB71" s="353"/>
    </row>
    <row r="72" spans="1:133" ht="15" hidden="1" customHeight="1" x14ac:dyDescent="0.25">
      <c r="B72" s="811" t="s">
        <v>6</v>
      </c>
      <c r="C72" s="811"/>
      <c r="E72" s="351"/>
      <c r="F72" s="352"/>
      <c r="G72" s="352"/>
      <c r="H72" s="352"/>
      <c r="I72" s="352"/>
      <c r="J72" s="352"/>
      <c r="K72" s="352"/>
      <c r="L72" s="352"/>
      <c r="M72" s="352"/>
      <c r="N72" s="352"/>
      <c r="O72" s="353"/>
      <c r="R72" s="351"/>
      <c r="S72" s="352"/>
      <c r="T72" s="352"/>
      <c r="U72" s="352"/>
      <c r="V72" s="352"/>
      <c r="W72" s="352"/>
      <c r="X72" s="352"/>
      <c r="Y72" s="352"/>
      <c r="Z72" s="352"/>
      <c r="AA72" s="352"/>
      <c r="AB72" s="353"/>
      <c r="AE72" s="351"/>
      <c r="AF72" s="352"/>
      <c r="AG72" s="352"/>
      <c r="AH72" s="352"/>
      <c r="AI72" s="352"/>
      <c r="AJ72" s="352"/>
      <c r="AK72" s="352"/>
      <c r="AL72" s="352"/>
      <c r="AM72" s="352"/>
      <c r="AN72" s="352"/>
      <c r="AO72" s="353"/>
      <c r="AR72" s="351"/>
      <c r="AS72" s="352"/>
      <c r="AT72" s="352"/>
      <c r="AU72" s="352"/>
      <c r="AV72" s="352"/>
      <c r="AW72" s="352"/>
      <c r="AX72" s="352"/>
      <c r="AY72" s="352"/>
      <c r="AZ72" s="352"/>
      <c r="BA72" s="352"/>
      <c r="BB72" s="353"/>
      <c r="BE72" s="351"/>
      <c r="BF72" s="352"/>
      <c r="BG72" s="352"/>
      <c r="BH72" s="352"/>
      <c r="BI72" s="352"/>
      <c r="BJ72" s="352"/>
      <c r="BK72" s="352"/>
      <c r="BL72" s="352"/>
      <c r="BM72" s="352"/>
      <c r="BN72" s="352"/>
      <c r="BO72" s="353"/>
      <c r="BR72" s="351"/>
      <c r="BS72" s="352"/>
      <c r="BT72" s="352"/>
      <c r="BU72" s="352"/>
      <c r="BV72" s="352"/>
      <c r="BW72" s="352"/>
      <c r="BX72" s="352"/>
      <c r="BY72" s="352"/>
      <c r="BZ72" s="352"/>
      <c r="CA72" s="352"/>
      <c r="CB72" s="353"/>
      <c r="CE72" s="351"/>
      <c r="CF72" s="352"/>
      <c r="CG72" s="352"/>
      <c r="CH72" s="352"/>
      <c r="CI72" s="352"/>
      <c r="CJ72" s="352"/>
      <c r="CK72" s="352"/>
      <c r="CL72" s="352"/>
      <c r="CM72" s="352"/>
      <c r="CN72" s="352"/>
      <c r="CO72" s="353"/>
      <c r="CR72" s="351"/>
      <c r="CS72" s="352"/>
      <c r="CT72" s="352"/>
      <c r="CU72" s="352"/>
      <c r="CV72" s="352"/>
      <c r="CW72" s="352"/>
      <c r="CX72" s="352"/>
      <c r="CY72" s="352"/>
      <c r="CZ72" s="352"/>
      <c r="DA72" s="352"/>
      <c r="DB72" s="353"/>
      <c r="DE72" s="351"/>
      <c r="DF72" s="352"/>
      <c r="DG72" s="352"/>
      <c r="DH72" s="352"/>
      <c r="DI72" s="352"/>
      <c r="DJ72" s="352"/>
      <c r="DK72" s="352"/>
      <c r="DL72" s="352"/>
      <c r="DM72" s="352"/>
      <c r="DN72" s="352"/>
      <c r="DO72" s="353"/>
      <c r="DR72" s="351"/>
      <c r="DS72" s="352"/>
      <c r="DT72" s="352"/>
      <c r="DU72" s="352"/>
      <c r="DV72" s="352"/>
      <c r="DW72" s="352"/>
      <c r="DX72" s="352"/>
      <c r="DY72" s="352"/>
      <c r="DZ72" s="352"/>
      <c r="EA72" s="352"/>
      <c r="EB72" s="353"/>
    </row>
    <row r="73" spans="1:133" ht="15" hidden="1" customHeight="1" x14ac:dyDescent="0.25">
      <c r="B73" s="811" t="s">
        <v>28</v>
      </c>
      <c r="C73" s="811"/>
      <c r="E73" s="351"/>
      <c r="F73" s="352"/>
      <c r="G73" s="352"/>
      <c r="H73" s="352"/>
      <c r="I73" s="352"/>
      <c r="J73" s="352"/>
      <c r="K73" s="352"/>
      <c r="L73" s="352"/>
      <c r="M73" s="352"/>
      <c r="N73" s="352"/>
      <c r="O73" s="353"/>
      <c r="R73" s="351"/>
      <c r="S73" s="352"/>
      <c r="T73" s="352"/>
      <c r="U73" s="352"/>
      <c r="V73" s="352"/>
      <c r="W73" s="352"/>
      <c r="X73" s="352"/>
      <c r="Y73" s="352"/>
      <c r="Z73" s="352"/>
      <c r="AA73" s="352"/>
      <c r="AB73" s="353"/>
      <c r="AE73" s="351"/>
      <c r="AF73" s="352"/>
      <c r="AG73" s="352"/>
      <c r="AH73" s="352"/>
      <c r="AI73" s="352"/>
      <c r="AJ73" s="352"/>
      <c r="AK73" s="352"/>
      <c r="AL73" s="352"/>
      <c r="AM73" s="352"/>
      <c r="AN73" s="352"/>
      <c r="AO73" s="353"/>
      <c r="AR73" s="351"/>
      <c r="AS73" s="352"/>
      <c r="AT73" s="352"/>
      <c r="AU73" s="352"/>
      <c r="AV73" s="352"/>
      <c r="AW73" s="352"/>
      <c r="AX73" s="352"/>
      <c r="AY73" s="352"/>
      <c r="AZ73" s="352"/>
      <c r="BA73" s="352"/>
      <c r="BB73" s="353"/>
      <c r="BE73" s="351"/>
      <c r="BF73" s="352"/>
      <c r="BG73" s="352"/>
      <c r="BH73" s="352"/>
      <c r="BI73" s="352"/>
      <c r="BJ73" s="352"/>
      <c r="BK73" s="352"/>
      <c r="BL73" s="352"/>
      <c r="BM73" s="352"/>
      <c r="BN73" s="352"/>
      <c r="BO73" s="353"/>
      <c r="BR73" s="351"/>
      <c r="BS73" s="352"/>
      <c r="BT73" s="352"/>
      <c r="BU73" s="352"/>
      <c r="BV73" s="352"/>
      <c r="BW73" s="352"/>
      <c r="BX73" s="352"/>
      <c r="BY73" s="352"/>
      <c r="BZ73" s="352"/>
      <c r="CA73" s="352"/>
      <c r="CB73" s="353"/>
      <c r="CE73" s="351"/>
      <c r="CF73" s="352"/>
      <c r="CG73" s="352"/>
      <c r="CH73" s="352"/>
      <c r="CI73" s="352"/>
      <c r="CJ73" s="352"/>
      <c r="CK73" s="352"/>
      <c r="CL73" s="352"/>
      <c r="CM73" s="352"/>
      <c r="CN73" s="352"/>
      <c r="CO73" s="353"/>
      <c r="CR73" s="351"/>
      <c r="CS73" s="352"/>
      <c r="CT73" s="352"/>
      <c r="CU73" s="352"/>
      <c r="CV73" s="352"/>
      <c r="CW73" s="352"/>
      <c r="CX73" s="352"/>
      <c r="CY73" s="352"/>
      <c r="CZ73" s="352"/>
      <c r="DA73" s="352"/>
      <c r="DB73" s="353"/>
      <c r="DE73" s="351"/>
      <c r="DF73" s="352"/>
      <c r="DG73" s="352"/>
      <c r="DH73" s="352"/>
      <c r="DI73" s="352"/>
      <c r="DJ73" s="352"/>
      <c r="DK73" s="352"/>
      <c r="DL73" s="352"/>
      <c r="DM73" s="352"/>
      <c r="DN73" s="352"/>
      <c r="DO73" s="353"/>
      <c r="DR73" s="351"/>
      <c r="DS73" s="352"/>
      <c r="DT73" s="352"/>
      <c r="DU73" s="352"/>
      <c r="DV73" s="352"/>
      <c r="DW73" s="352"/>
      <c r="DX73" s="352"/>
      <c r="DY73" s="352"/>
      <c r="DZ73" s="352"/>
      <c r="EA73" s="352"/>
      <c r="EB73" s="353"/>
    </row>
    <row r="74" spans="1:133" ht="15" hidden="1" customHeight="1" x14ac:dyDescent="0.25">
      <c r="B74" s="811" t="s">
        <v>5</v>
      </c>
      <c r="C74" s="811"/>
      <c r="E74" s="351"/>
      <c r="F74" s="352"/>
      <c r="G74" s="352"/>
      <c r="H74" s="352"/>
      <c r="I74" s="352"/>
      <c r="J74" s="352"/>
      <c r="K74" s="352"/>
      <c r="L74" s="352"/>
      <c r="M74" s="352"/>
      <c r="N74" s="352"/>
      <c r="O74" s="353"/>
      <c r="R74" s="351"/>
      <c r="S74" s="352"/>
      <c r="T74" s="352"/>
      <c r="U74" s="352"/>
      <c r="V74" s="352"/>
      <c r="W74" s="352"/>
      <c r="X74" s="352"/>
      <c r="Y74" s="352"/>
      <c r="Z74" s="352"/>
      <c r="AA74" s="352"/>
      <c r="AB74" s="353"/>
      <c r="AE74" s="351"/>
      <c r="AF74" s="352"/>
      <c r="AG74" s="352"/>
      <c r="AH74" s="352"/>
      <c r="AI74" s="352"/>
      <c r="AJ74" s="352"/>
      <c r="AK74" s="352"/>
      <c r="AL74" s="352"/>
      <c r="AM74" s="352"/>
      <c r="AN74" s="352"/>
      <c r="AO74" s="353"/>
      <c r="AR74" s="351"/>
      <c r="AS74" s="352"/>
      <c r="AT74" s="352"/>
      <c r="AU74" s="352"/>
      <c r="AV74" s="352"/>
      <c r="AW74" s="352"/>
      <c r="AX74" s="352"/>
      <c r="AY74" s="352"/>
      <c r="AZ74" s="352"/>
      <c r="BA74" s="352"/>
      <c r="BB74" s="353"/>
      <c r="BE74" s="351"/>
      <c r="BF74" s="352"/>
      <c r="BG74" s="352"/>
      <c r="BH74" s="352"/>
      <c r="BI74" s="352"/>
      <c r="BJ74" s="352"/>
      <c r="BK74" s="352"/>
      <c r="BL74" s="352"/>
      <c r="BM74" s="352"/>
      <c r="BN74" s="352"/>
      <c r="BO74" s="353"/>
      <c r="BR74" s="351"/>
      <c r="BS74" s="352"/>
      <c r="BT74" s="352"/>
      <c r="BU74" s="352"/>
      <c r="BV74" s="352"/>
      <c r="BW74" s="352"/>
      <c r="BX74" s="352"/>
      <c r="BY74" s="352"/>
      <c r="BZ74" s="352"/>
      <c r="CA74" s="352"/>
      <c r="CB74" s="353"/>
      <c r="CE74" s="351"/>
      <c r="CF74" s="352"/>
      <c r="CG74" s="352"/>
      <c r="CH74" s="352"/>
      <c r="CI74" s="352"/>
      <c r="CJ74" s="352"/>
      <c r="CK74" s="352"/>
      <c r="CL74" s="352"/>
      <c r="CM74" s="352"/>
      <c r="CN74" s="352"/>
      <c r="CO74" s="353"/>
      <c r="CR74" s="351"/>
      <c r="CS74" s="352"/>
      <c r="CT74" s="352"/>
      <c r="CU74" s="352"/>
      <c r="CV74" s="352"/>
      <c r="CW74" s="352"/>
      <c r="CX74" s="352"/>
      <c r="CY74" s="352"/>
      <c r="CZ74" s="352"/>
      <c r="DA74" s="352"/>
      <c r="DB74" s="353"/>
      <c r="DE74" s="351"/>
      <c r="DF74" s="352"/>
      <c r="DG74" s="352"/>
      <c r="DH74" s="352"/>
      <c r="DI74" s="352"/>
      <c r="DJ74" s="352"/>
      <c r="DK74" s="352"/>
      <c r="DL74" s="352"/>
      <c r="DM74" s="352"/>
      <c r="DN74" s="352"/>
      <c r="DO74" s="353"/>
      <c r="DR74" s="351"/>
      <c r="DS74" s="352"/>
      <c r="DT74" s="352"/>
      <c r="DU74" s="352"/>
      <c r="DV74" s="352"/>
      <c r="DW74" s="352"/>
      <c r="DX74" s="352"/>
      <c r="DY74" s="352"/>
      <c r="DZ74" s="352"/>
      <c r="EA74" s="352"/>
      <c r="EB74" s="353"/>
    </row>
    <row r="75" spans="1:133" s="326" customFormat="1" hidden="1" x14ac:dyDescent="0.25">
      <c r="B75" s="807" t="s">
        <v>20</v>
      </c>
      <c r="C75" s="807"/>
      <c r="D75" s="271"/>
      <c r="E75" s="354"/>
      <c r="F75" s="355"/>
      <c r="G75" s="355"/>
      <c r="H75" s="355"/>
      <c r="I75" s="355"/>
      <c r="J75" s="355"/>
      <c r="K75" s="355"/>
      <c r="L75" s="355"/>
      <c r="M75" s="355"/>
      <c r="N75" s="355"/>
      <c r="O75" s="329"/>
      <c r="P75" s="271"/>
      <c r="Q75" s="271"/>
      <c r="R75" s="354"/>
      <c r="S75" s="355"/>
      <c r="T75" s="355"/>
      <c r="U75" s="355"/>
      <c r="V75" s="355"/>
      <c r="W75" s="355"/>
      <c r="X75" s="355"/>
      <c r="Y75" s="355"/>
      <c r="Z75" s="355"/>
      <c r="AA75" s="355"/>
      <c r="AB75" s="329"/>
      <c r="AC75" s="271"/>
      <c r="AD75" s="271"/>
      <c r="AE75" s="354"/>
      <c r="AF75" s="355"/>
      <c r="AG75" s="355"/>
      <c r="AH75" s="355"/>
      <c r="AI75" s="355"/>
      <c r="AJ75" s="355"/>
      <c r="AK75" s="355"/>
      <c r="AL75" s="355"/>
      <c r="AM75" s="355"/>
      <c r="AN75" s="355"/>
      <c r="AO75" s="329"/>
      <c r="AP75" s="271"/>
      <c r="AQ75" s="271"/>
      <c r="AR75" s="354"/>
      <c r="AS75" s="355"/>
      <c r="AT75" s="355"/>
      <c r="AU75" s="355"/>
      <c r="AV75" s="355"/>
      <c r="AW75" s="355"/>
      <c r="AX75" s="355"/>
      <c r="AY75" s="355"/>
      <c r="AZ75" s="355"/>
      <c r="BA75" s="355"/>
      <c r="BB75" s="329"/>
      <c r="BC75" s="271"/>
      <c r="BD75" s="271"/>
      <c r="BE75" s="354"/>
      <c r="BF75" s="355"/>
      <c r="BG75" s="355"/>
      <c r="BH75" s="355"/>
      <c r="BI75" s="355"/>
      <c r="BJ75" s="355"/>
      <c r="BK75" s="355"/>
      <c r="BL75" s="355"/>
      <c r="BM75" s="355"/>
      <c r="BN75" s="355"/>
      <c r="BO75" s="329"/>
      <c r="BP75" s="271"/>
      <c r="BQ75" s="271"/>
      <c r="BR75" s="354"/>
      <c r="BS75" s="355"/>
      <c r="BT75" s="355"/>
      <c r="BU75" s="355"/>
      <c r="BV75" s="355"/>
      <c r="BW75" s="355"/>
      <c r="BX75" s="355"/>
      <c r="BY75" s="355"/>
      <c r="BZ75" s="355"/>
      <c r="CA75" s="355"/>
      <c r="CB75" s="329"/>
      <c r="CC75" s="271"/>
      <c r="CD75" s="271"/>
      <c r="CE75" s="354"/>
      <c r="CF75" s="355"/>
      <c r="CG75" s="355"/>
      <c r="CH75" s="355"/>
      <c r="CI75" s="355"/>
      <c r="CJ75" s="355"/>
      <c r="CK75" s="355"/>
      <c r="CL75" s="355"/>
      <c r="CM75" s="355"/>
      <c r="CN75" s="355"/>
      <c r="CO75" s="329"/>
      <c r="CP75" s="271"/>
      <c r="CQ75" s="271"/>
      <c r="CR75" s="354"/>
      <c r="CS75" s="355"/>
      <c r="CT75" s="355"/>
      <c r="CU75" s="355"/>
      <c r="CV75" s="355"/>
      <c r="CW75" s="355"/>
      <c r="CX75" s="355"/>
      <c r="CY75" s="355"/>
      <c r="CZ75" s="355"/>
      <c r="DA75" s="355"/>
      <c r="DB75" s="329"/>
      <c r="DC75" s="271"/>
      <c r="DD75" s="271"/>
      <c r="DE75" s="354"/>
      <c r="DF75" s="355"/>
      <c r="DG75" s="355"/>
      <c r="DH75" s="355"/>
      <c r="DI75" s="355"/>
      <c r="DJ75" s="355"/>
      <c r="DK75" s="355"/>
      <c r="DL75" s="355"/>
      <c r="DM75" s="355"/>
      <c r="DN75" s="355"/>
      <c r="DO75" s="329"/>
      <c r="DP75" s="271"/>
      <c r="DQ75" s="271"/>
      <c r="DR75" s="354"/>
      <c r="DS75" s="355"/>
      <c r="DT75" s="355"/>
      <c r="DU75" s="355"/>
      <c r="DV75" s="355"/>
      <c r="DW75" s="355"/>
      <c r="DX75" s="355"/>
      <c r="DY75" s="355"/>
      <c r="DZ75" s="355"/>
      <c r="EA75" s="355"/>
      <c r="EB75" s="329"/>
      <c r="EC75" s="271"/>
    </row>
    <row r="76" spans="1:133" s="326" customFormat="1" hidden="1" x14ac:dyDescent="0.25">
      <c r="B76" s="344"/>
      <c r="C76" s="344"/>
      <c r="D76" s="271"/>
      <c r="E76" s="345"/>
      <c r="F76" s="346"/>
      <c r="G76" s="346"/>
      <c r="H76" s="346"/>
      <c r="I76" s="346"/>
      <c r="J76" s="346"/>
      <c r="K76" s="346"/>
      <c r="L76" s="346"/>
      <c r="M76" s="346"/>
      <c r="N76" s="346"/>
      <c r="O76" s="347"/>
      <c r="P76" s="271"/>
      <c r="Q76" s="271"/>
      <c r="R76" s="345"/>
      <c r="S76" s="346"/>
      <c r="T76" s="346"/>
      <c r="U76" s="346"/>
      <c r="V76" s="346"/>
      <c r="W76" s="346"/>
      <c r="X76" s="346"/>
      <c r="Y76" s="346"/>
      <c r="Z76" s="346"/>
      <c r="AA76" s="346"/>
      <c r="AB76" s="347"/>
      <c r="AC76" s="271"/>
      <c r="AD76" s="271"/>
      <c r="AE76" s="345"/>
      <c r="AF76" s="346"/>
      <c r="AG76" s="346"/>
      <c r="AH76" s="346"/>
      <c r="AI76" s="346"/>
      <c r="AJ76" s="346"/>
      <c r="AK76" s="346"/>
      <c r="AL76" s="346"/>
      <c r="AM76" s="346"/>
      <c r="AN76" s="346"/>
      <c r="AO76" s="347"/>
      <c r="AP76" s="271"/>
      <c r="AQ76" s="271"/>
      <c r="AR76" s="345"/>
      <c r="AS76" s="346"/>
      <c r="AT76" s="346"/>
      <c r="AU76" s="346"/>
      <c r="AV76" s="346"/>
      <c r="AW76" s="346"/>
      <c r="AX76" s="346"/>
      <c r="AY76" s="346"/>
      <c r="AZ76" s="346"/>
      <c r="BA76" s="346"/>
      <c r="BB76" s="347"/>
      <c r="BC76" s="271"/>
      <c r="BD76" s="271"/>
      <c r="BE76" s="345"/>
      <c r="BF76" s="346"/>
      <c r="BG76" s="346"/>
      <c r="BH76" s="346"/>
      <c r="BI76" s="346"/>
      <c r="BJ76" s="346"/>
      <c r="BK76" s="346"/>
      <c r="BL76" s="346"/>
      <c r="BM76" s="346"/>
      <c r="BN76" s="346"/>
      <c r="BO76" s="347"/>
      <c r="BP76" s="271"/>
      <c r="BQ76" s="271"/>
      <c r="BR76" s="345"/>
      <c r="BS76" s="346"/>
      <c r="BT76" s="346"/>
      <c r="BU76" s="346"/>
      <c r="BV76" s="346"/>
      <c r="BW76" s="346"/>
      <c r="BX76" s="346"/>
      <c r="BY76" s="346"/>
      <c r="BZ76" s="346"/>
      <c r="CA76" s="346"/>
      <c r="CB76" s="347"/>
      <c r="CC76" s="271"/>
      <c r="CD76" s="271"/>
      <c r="CE76" s="345"/>
      <c r="CF76" s="346"/>
      <c r="CG76" s="346"/>
      <c r="CH76" s="346"/>
      <c r="CI76" s="346"/>
      <c r="CJ76" s="346"/>
      <c r="CK76" s="346"/>
      <c r="CL76" s="346"/>
      <c r="CM76" s="346"/>
      <c r="CN76" s="346"/>
      <c r="CO76" s="347"/>
      <c r="CP76" s="271"/>
      <c r="CQ76" s="271"/>
      <c r="CR76" s="345"/>
      <c r="CS76" s="346"/>
      <c r="CT76" s="346"/>
      <c r="CU76" s="346"/>
      <c r="CV76" s="346"/>
      <c r="CW76" s="346"/>
      <c r="CX76" s="346"/>
      <c r="CY76" s="346"/>
      <c r="CZ76" s="346"/>
      <c r="DA76" s="346"/>
      <c r="DB76" s="347"/>
      <c r="DC76" s="271"/>
      <c r="DD76" s="271"/>
      <c r="DE76" s="345"/>
      <c r="DF76" s="346"/>
      <c r="DG76" s="346"/>
      <c r="DH76" s="346"/>
      <c r="DI76" s="346"/>
      <c r="DJ76" s="346"/>
      <c r="DK76" s="346"/>
      <c r="DL76" s="346"/>
      <c r="DM76" s="346"/>
      <c r="DN76" s="346"/>
      <c r="DO76" s="347"/>
      <c r="DP76" s="271"/>
      <c r="DQ76" s="271"/>
      <c r="DR76" s="345"/>
      <c r="DS76" s="346"/>
      <c r="DT76" s="346"/>
      <c r="DU76" s="346"/>
      <c r="DV76" s="346"/>
      <c r="DW76" s="346"/>
      <c r="DX76" s="346"/>
      <c r="DY76" s="346"/>
      <c r="DZ76" s="346"/>
      <c r="EA76" s="346"/>
      <c r="EB76" s="347"/>
      <c r="EC76" s="271"/>
    </row>
    <row r="77" spans="1:133" ht="15.75" hidden="1" thickBot="1" x14ac:dyDescent="0.3">
      <c r="B77" s="356"/>
      <c r="C77" s="357"/>
      <c r="E77" s="358"/>
      <c r="F77" s="359"/>
      <c r="G77" s="359"/>
      <c r="H77" s="359"/>
      <c r="I77" s="359"/>
      <c r="J77" s="359"/>
      <c r="K77" s="359"/>
      <c r="L77" s="359"/>
      <c r="M77" s="359"/>
      <c r="N77" s="359"/>
      <c r="O77" s="360"/>
      <c r="R77" s="358"/>
      <c r="S77" s="359"/>
      <c r="T77" s="359"/>
      <c r="U77" s="359"/>
      <c r="V77" s="359"/>
      <c r="W77" s="359"/>
      <c r="X77" s="359"/>
      <c r="Y77" s="359"/>
      <c r="Z77" s="359"/>
      <c r="AA77" s="359"/>
      <c r="AB77" s="360"/>
      <c r="AE77" s="358"/>
      <c r="AF77" s="359"/>
      <c r="AG77" s="359"/>
      <c r="AH77" s="359"/>
      <c r="AI77" s="359"/>
      <c r="AJ77" s="359"/>
      <c r="AK77" s="359"/>
      <c r="AL77" s="359"/>
      <c r="AM77" s="359"/>
      <c r="AN77" s="359"/>
      <c r="AO77" s="360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60"/>
      <c r="BE77" s="358"/>
      <c r="BF77" s="359"/>
      <c r="BG77" s="359"/>
      <c r="BH77" s="359"/>
      <c r="BI77" s="359"/>
      <c r="BJ77" s="359"/>
      <c r="BK77" s="359"/>
      <c r="BL77" s="359"/>
      <c r="BM77" s="359"/>
      <c r="BN77" s="359"/>
      <c r="BO77" s="360"/>
      <c r="BR77" s="358"/>
      <c r="BS77" s="359"/>
      <c r="BT77" s="359"/>
      <c r="BU77" s="359"/>
      <c r="BV77" s="359"/>
      <c r="BW77" s="359"/>
      <c r="BX77" s="359"/>
      <c r="BY77" s="359"/>
      <c r="BZ77" s="359"/>
      <c r="CA77" s="359"/>
      <c r="CB77" s="360"/>
      <c r="CE77" s="358"/>
      <c r="CF77" s="359"/>
      <c r="CG77" s="359"/>
      <c r="CH77" s="359"/>
      <c r="CI77" s="359"/>
      <c r="CJ77" s="359"/>
      <c r="CK77" s="359"/>
      <c r="CL77" s="359"/>
      <c r="CM77" s="359"/>
      <c r="CN77" s="359"/>
      <c r="CO77" s="360"/>
      <c r="CR77" s="358"/>
      <c r="CS77" s="359"/>
      <c r="CT77" s="359"/>
      <c r="CU77" s="359"/>
      <c r="CV77" s="359"/>
      <c r="CW77" s="359"/>
      <c r="CX77" s="359"/>
      <c r="CY77" s="359"/>
      <c r="CZ77" s="359"/>
      <c r="DA77" s="359"/>
      <c r="DB77" s="360"/>
      <c r="DE77" s="358"/>
      <c r="DF77" s="359"/>
      <c r="DG77" s="359"/>
      <c r="DH77" s="359"/>
      <c r="DI77" s="359"/>
      <c r="DJ77" s="359"/>
      <c r="DK77" s="359"/>
      <c r="DL77" s="359"/>
      <c r="DM77" s="359"/>
      <c r="DN77" s="359"/>
      <c r="DO77" s="360"/>
      <c r="DR77" s="358"/>
      <c r="DS77" s="359"/>
      <c r="DT77" s="359"/>
      <c r="DU77" s="359"/>
      <c r="DV77" s="359"/>
      <c r="DW77" s="359"/>
      <c r="DX77" s="359"/>
      <c r="DY77" s="359"/>
      <c r="DZ77" s="359"/>
      <c r="EA77" s="359"/>
      <c r="EB77" s="360"/>
    </row>
    <row r="78" spans="1:133" s="306" customFormat="1" ht="4.5" customHeight="1" x14ac:dyDescent="0.25">
      <c r="D78" s="307"/>
      <c r="E78" s="308"/>
      <c r="O78" s="309"/>
      <c r="P78" s="307"/>
      <c r="Q78" s="307"/>
      <c r="R78" s="308"/>
      <c r="AB78" s="309"/>
      <c r="AC78" s="307"/>
      <c r="AD78" s="307"/>
      <c r="AE78" s="308"/>
      <c r="AO78" s="309"/>
      <c r="AP78" s="307"/>
      <c r="AQ78" s="307"/>
      <c r="AR78" s="308"/>
      <c r="BB78" s="309"/>
      <c r="BC78" s="307"/>
      <c r="BD78" s="307"/>
      <c r="BE78" s="308"/>
      <c r="BO78" s="309"/>
      <c r="BP78" s="307"/>
      <c r="BQ78" s="307"/>
      <c r="BR78" s="308"/>
      <c r="CB78" s="309"/>
      <c r="CC78" s="307"/>
      <c r="CD78" s="307"/>
      <c r="CE78" s="308"/>
      <c r="CO78" s="309"/>
      <c r="CP78" s="307"/>
      <c r="CQ78" s="307"/>
      <c r="CR78" s="308"/>
      <c r="DB78" s="309"/>
      <c r="DC78" s="307"/>
      <c r="DD78" s="307"/>
      <c r="DE78" s="308"/>
      <c r="DO78" s="309"/>
      <c r="DP78" s="307"/>
      <c r="DQ78" s="307"/>
      <c r="DR78" s="308"/>
      <c r="EB78" s="309"/>
      <c r="EC78" s="307"/>
    </row>
    <row r="79" spans="1:133" s="302" customFormat="1" ht="15" customHeight="1" x14ac:dyDescent="0.25">
      <c r="A79" s="361" t="s">
        <v>13</v>
      </c>
      <c r="B79" s="338"/>
      <c r="C79" s="339"/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5"/>
      <c r="R79" s="313"/>
      <c r="S79" s="314"/>
      <c r="T79" s="314"/>
      <c r="U79" s="314"/>
      <c r="V79" s="314"/>
      <c r="W79" s="314"/>
      <c r="X79" s="314"/>
      <c r="Y79" s="314"/>
      <c r="Z79" s="314"/>
      <c r="AA79" s="314"/>
      <c r="AB79" s="315"/>
      <c r="AE79" s="313"/>
      <c r="AF79" s="314"/>
      <c r="AG79" s="314"/>
      <c r="AH79" s="314"/>
      <c r="AI79" s="314"/>
      <c r="AJ79" s="314"/>
      <c r="AK79" s="314"/>
      <c r="AL79" s="314"/>
      <c r="AM79" s="314"/>
      <c r="AN79" s="314"/>
      <c r="AO79" s="315"/>
      <c r="AR79" s="313"/>
      <c r="AS79" s="314"/>
      <c r="AT79" s="314"/>
      <c r="AU79" s="314"/>
      <c r="AV79" s="314"/>
      <c r="AW79" s="314"/>
      <c r="AX79" s="314"/>
      <c r="AY79" s="314"/>
      <c r="AZ79" s="314"/>
      <c r="BA79" s="314"/>
      <c r="BB79" s="315"/>
      <c r="BE79" s="313"/>
      <c r="BF79" s="314"/>
      <c r="BG79" s="314"/>
      <c r="BH79" s="314"/>
      <c r="BI79" s="314"/>
      <c r="BJ79" s="314"/>
      <c r="BK79" s="314"/>
      <c r="BL79" s="314"/>
      <c r="BM79" s="314"/>
      <c r="BN79" s="314"/>
      <c r="BO79" s="315"/>
      <c r="BR79" s="313"/>
      <c r="BS79" s="314"/>
      <c r="BT79" s="314"/>
      <c r="BU79" s="314"/>
      <c r="BV79" s="314"/>
      <c r="BW79" s="314"/>
      <c r="BX79" s="314"/>
      <c r="BY79" s="314"/>
      <c r="BZ79" s="314"/>
      <c r="CA79" s="314"/>
      <c r="CB79" s="315"/>
      <c r="CE79" s="313"/>
      <c r="CF79" s="314"/>
      <c r="CG79" s="314"/>
      <c r="CH79" s="314"/>
      <c r="CI79" s="314"/>
      <c r="CJ79" s="314"/>
      <c r="CK79" s="314"/>
      <c r="CL79" s="314"/>
      <c r="CM79" s="314"/>
      <c r="CN79" s="314"/>
      <c r="CO79" s="315"/>
      <c r="CR79" s="313"/>
      <c r="CS79" s="314"/>
      <c r="CT79" s="314"/>
      <c r="CU79" s="314"/>
      <c r="CV79" s="314"/>
      <c r="CW79" s="314"/>
      <c r="CX79" s="314"/>
      <c r="CY79" s="314"/>
      <c r="CZ79" s="314"/>
      <c r="DA79" s="314"/>
      <c r="DB79" s="315"/>
      <c r="DE79" s="313"/>
      <c r="DF79" s="314"/>
      <c r="DG79" s="314"/>
      <c r="DH79" s="314"/>
      <c r="DI79" s="314"/>
      <c r="DJ79" s="314"/>
      <c r="DK79" s="314"/>
      <c r="DL79" s="314"/>
      <c r="DM79" s="314"/>
      <c r="DN79" s="314"/>
      <c r="DO79" s="315"/>
      <c r="DR79" s="313"/>
      <c r="DS79" s="314"/>
      <c r="DT79" s="314"/>
      <c r="DU79" s="314"/>
      <c r="DV79" s="314"/>
      <c r="DW79" s="314"/>
      <c r="DX79" s="314"/>
      <c r="DY79" s="314"/>
      <c r="DZ79" s="314"/>
      <c r="EA79" s="314"/>
      <c r="EB79" s="315"/>
    </row>
    <row r="80" spans="1:133" x14ac:dyDescent="0.25">
      <c r="B80" s="9" t="s">
        <v>515</v>
      </c>
      <c r="C80" s="9"/>
      <c r="E80" s="316"/>
      <c r="F80" s="317"/>
      <c r="G80" s="317"/>
      <c r="H80" s="317"/>
      <c r="I80" s="317"/>
      <c r="J80" s="317"/>
      <c r="K80" s="317"/>
      <c r="L80" s="317"/>
      <c r="M80" s="317"/>
      <c r="N80" s="317"/>
      <c r="O80" s="318"/>
      <c r="R80" s="316"/>
      <c r="S80" s="317"/>
      <c r="T80" s="317"/>
      <c r="U80" s="317"/>
      <c r="V80" s="317"/>
      <c r="W80" s="317"/>
      <c r="X80" s="317"/>
      <c r="Y80" s="317"/>
      <c r="Z80" s="317"/>
      <c r="AA80" s="317"/>
      <c r="AB80" s="318"/>
      <c r="AE80" s="316"/>
      <c r="AF80" s="317"/>
      <c r="AG80" s="317"/>
      <c r="AH80" s="317"/>
      <c r="AI80" s="317"/>
      <c r="AJ80" s="317"/>
      <c r="AK80" s="317"/>
      <c r="AL80" s="317"/>
      <c r="AM80" s="317"/>
      <c r="AN80" s="317"/>
      <c r="AO80" s="318"/>
      <c r="AR80" s="316"/>
      <c r="AS80" s="317"/>
      <c r="AT80" s="317"/>
      <c r="AU80" s="317"/>
      <c r="AV80" s="317"/>
      <c r="AW80" s="317"/>
      <c r="AX80" s="317"/>
      <c r="AY80" s="317"/>
      <c r="AZ80" s="317"/>
      <c r="BA80" s="317"/>
      <c r="BB80" s="318"/>
      <c r="BE80" s="316"/>
      <c r="BF80" s="317"/>
      <c r="BG80" s="317"/>
      <c r="BH80" s="317"/>
      <c r="BI80" s="317"/>
      <c r="BJ80" s="317"/>
      <c r="BK80" s="317"/>
      <c r="BL80" s="317"/>
      <c r="BM80" s="317"/>
      <c r="BN80" s="317"/>
      <c r="BO80" s="318"/>
      <c r="BR80" s="316"/>
      <c r="BS80" s="317"/>
      <c r="BT80" s="317"/>
      <c r="BU80" s="317"/>
      <c r="BV80" s="317"/>
      <c r="BW80" s="317"/>
      <c r="BX80" s="317"/>
      <c r="BY80" s="317"/>
      <c r="BZ80" s="317"/>
      <c r="CA80" s="317"/>
      <c r="CB80" s="318"/>
      <c r="CE80" s="316"/>
      <c r="CF80" s="317"/>
      <c r="CG80" s="317"/>
      <c r="CH80" s="317"/>
      <c r="CI80" s="317"/>
      <c r="CJ80" s="317"/>
      <c r="CK80" s="317"/>
      <c r="CL80" s="317"/>
      <c r="CM80" s="317"/>
      <c r="CN80" s="317"/>
      <c r="CO80" s="318"/>
      <c r="CR80" s="316"/>
      <c r="CS80" s="317"/>
      <c r="CT80" s="317"/>
      <c r="CU80" s="317"/>
      <c r="CV80" s="317"/>
      <c r="CW80" s="317"/>
      <c r="CX80" s="317"/>
      <c r="CY80" s="317"/>
      <c r="CZ80" s="317"/>
      <c r="DA80" s="317"/>
      <c r="DB80" s="318"/>
      <c r="DE80" s="316"/>
      <c r="DF80" s="317"/>
      <c r="DG80" s="317"/>
      <c r="DH80" s="317"/>
      <c r="DI80" s="317"/>
      <c r="DJ80" s="317"/>
      <c r="DK80" s="317"/>
      <c r="DL80" s="317"/>
      <c r="DM80" s="317"/>
      <c r="DN80" s="317"/>
      <c r="DO80" s="318"/>
      <c r="DR80" s="316"/>
      <c r="DS80" s="317"/>
      <c r="DT80" s="317"/>
      <c r="DU80" s="317"/>
      <c r="DV80" s="317"/>
      <c r="DW80" s="317"/>
      <c r="DX80" s="317"/>
      <c r="DY80" s="317"/>
      <c r="DZ80" s="317"/>
      <c r="EA80" s="317"/>
      <c r="EB80" s="318"/>
    </row>
    <row r="81" spans="2:133" x14ac:dyDescent="0.25">
      <c r="B81" s="6"/>
      <c r="C81" s="65" t="s">
        <v>481</v>
      </c>
      <c r="D81" s="362"/>
      <c r="E81" s="349"/>
      <c r="F81" s="363"/>
      <c r="G81" s="363"/>
      <c r="H81" s="363"/>
      <c r="I81" s="363"/>
      <c r="J81" s="363"/>
      <c r="K81" s="363"/>
      <c r="L81" s="363"/>
      <c r="M81" s="363"/>
      <c r="N81" s="363"/>
      <c r="O81" s="321"/>
      <c r="Q81" s="362"/>
      <c r="R81" s="349"/>
      <c r="S81" s="363"/>
      <c r="T81" s="363"/>
      <c r="U81" s="363"/>
      <c r="V81" s="363"/>
      <c r="W81" s="363"/>
      <c r="X81" s="363"/>
      <c r="Y81" s="363"/>
      <c r="Z81" s="363"/>
      <c r="AA81" s="363"/>
      <c r="AB81" s="321"/>
      <c r="AD81" s="362"/>
      <c r="AE81" s="349"/>
      <c r="AF81" s="363"/>
      <c r="AG81" s="363"/>
      <c r="AH81" s="363"/>
      <c r="AI81" s="363"/>
      <c r="AJ81" s="363"/>
      <c r="AK81" s="363"/>
      <c r="AL81" s="363"/>
      <c r="AM81" s="363"/>
      <c r="AN81" s="363"/>
      <c r="AO81" s="321"/>
      <c r="AQ81" s="362"/>
      <c r="AR81" s="349"/>
      <c r="AS81" s="363"/>
      <c r="AT81" s="363"/>
      <c r="AU81" s="363"/>
      <c r="AV81" s="363"/>
      <c r="AW81" s="363"/>
      <c r="AX81" s="363"/>
      <c r="AY81" s="363"/>
      <c r="AZ81" s="363"/>
      <c r="BA81" s="363"/>
      <c r="BB81" s="321"/>
      <c r="BD81" s="362"/>
      <c r="BE81" s="349"/>
      <c r="BF81" s="363"/>
      <c r="BG81" s="363"/>
      <c r="BH81" s="363"/>
      <c r="BI81" s="363"/>
      <c r="BJ81" s="363"/>
      <c r="BK81" s="363"/>
      <c r="BL81" s="363"/>
      <c r="BM81" s="363"/>
      <c r="BN81" s="363"/>
      <c r="BO81" s="321"/>
      <c r="BQ81" s="362"/>
      <c r="BR81" s="349"/>
      <c r="BS81" s="363"/>
      <c r="BT81" s="363"/>
      <c r="BU81" s="363"/>
      <c r="BV81" s="363"/>
      <c r="BW81" s="363"/>
      <c r="BX81" s="363"/>
      <c r="BY81" s="363"/>
      <c r="BZ81" s="363"/>
      <c r="CA81" s="363"/>
      <c r="CB81" s="321"/>
      <c r="CD81" s="362"/>
      <c r="CE81" s="349"/>
      <c r="CF81" s="363"/>
      <c r="CG81" s="363"/>
      <c r="CH81" s="363"/>
      <c r="CI81" s="363"/>
      <c r="CJ81" s="363"/>
      <c r="CK81" s="363"/>
      <c r="CL81" s="363"/>
      <c r="CM81" s="363"/>
      <c r="CN81" s="363"/>
      <c r="CO81" s="321"/>
      <c r="CQ81" s="362"/>
      <c r="CR81" s="349"/>
      <c r="CS81" s="363"/>
      <c r="CT81" s="363"/>
      <c r="CU81" s="363"/>
      <c r="CV81" s="363"/>
      <c r="CW81" s="363"/>
      <c r="CX81" s="363"/>
      <c r="CY81" s="363"/>
      <c r="CZ81" s="363"/>
      <c r="DA81" s="363"/>
      <c r="DB81" s="321"/>
      <c r="DD81" s="362"/>
      <c r="DE81" s="349"/>
      <c r="DF81" s="363"/>
      <c r="DG81" s="363"/>
      <c r="DH81" s="363"/>
      <c r="DI81" s="363"/>
      <c r="DJ81" s="363"/>
      <c r="DK81" s="363"/>
      <c r="DL81" s="363"/>
      <c r="DM81" s="363"/>
      <c r="DN81" s="363"/>
      <c r="DO81" s="321"/>
      <c r="DQ81" s="362"/>
      <c r="DR81" s="349"/>
      <c r="DS81" s="363"/>
      <c r="DT81" s="363"/>
      <c r="DU81" s="363"/>
      <c r="DV81" s="363"/>
      <c r="DW81" s="363"/>
      <c r="DX81" s="363"/>
      <c r="DY81" s="363"/>
      <c r="DZ81" s="363"/>
      <c r="EA81" s="363"/>
      <c r="EB81" s="321"/>
    </row>
    <row r="82" spans="2:133" x14ac:dyDescent="0.25">
      <c r="B82" s="6"/>
      <c r="C82" s="65" t="s">
        <v>484</v>
      </c>
      <c r="D82" s="362"/>
      <c r="E82" s="351"/>
      <c r="F82" s="364"/>
      <c r="G82" s="364"/>
      <c r="H82" s="364"/>
      <c r="I82" s="364"/>
      <c r="J82" s="364"/>
      <c r="K82" s="364"/>
      <c r="L82" s="364"/>
      <c r="M82" s="364"/>
      <c r="N82" s="364"/>
      <c r="O82" s="353"/>
      <c r="Q82" s="362"/>
      <c r="R82" s="351"/>
      <c r="S82" s="364"/>
      <c r="T82" s="364"/>
      <c r="U82" s="364"/>
      <c r="V82" s="364"/>
      <c r="W82" s="364"/>
      <c r="X82" s="364"/>
      <c r="Y82" s="364"/>
      <c r="Z82" s="364"/>
      <c r="AA82" s="364"/>
      <c r="AB82" s="353"/>
      <c r="AD82" s="362"/>
      <c r="AE82" s="351"/>
      <c r="AF82" s="364"/>
      <c r="AG82" s="364"/>
      <c r="AH82" s="364"/>
      <c r="AI82" s="364"/>
      <c r="AJ82" s="364"/>
      <c r="AK82" s="364"/>
      <c r="AL82" s="364"/>
      <c r="AM82" s="364"/>
      <c r="AN82" s="364"/>
      <c r="AO82" s="353"/>
      <c r="AQ82" s="362"/>
      <c r="AR82" s="351"/>
      <c r="AS82" s="364"/>
      <c r="AT82" s="364"/>
      <c r="AU82" s="364"/>
      <c r="AV82" s="364"/>
      <c r="AW82" s="364"/>
      <c r="AX82" s="364"/>
      <c r="AY82" s="364"/>
      <c r="AZ82" s="364"/>
      <c r="BA82" s="364"/>
      <c r="BB82" s="353"/>
      <c r="BD82" s="362"/>
      <c r="BE82" s="351"/>
      <c r="BF82" s="364"/>
      <c r="BG82" s="364"/>
      <c r="BH82" s="364"/>
      <c r="BI82" s="364"/>
      <c r="BJ82" s="364"/>
      <c r="BK82" s="364"/>
      <c r="BL82" s="364"/>
      <c r="BM82" s="364"/>
      <c r="BN82" s="364"/>
      <c r="BO82" s="353"/>
      <c r="BQ82" s="362"/>
      <c r="BR82" s="351"/>
      <c r="BS82" s="364"/>
      <c r="BT82" s="364"/>
      <c r="BU82" s="364"/>
      <c r="BV82" s="364"/>
      <c r="BW82" s="364"/>
      <c r="BX82" s="364"/>
      <c r="BY82" s="364"/>
      <c r="BZ82" s="364"/>
      <c r="CA82" s="364"/>
      <c r="CB82" s="353"/>
      <c r="CD82" s="362"/>
      <c r="CE82" s="351"/>
      <c r="CF82" s="364"/>
      <c r="CG82" s="364"/>
      <c r="CH82" s="364"/>
      <c r="CI82" s="364"/>
      <c r="CJ82" s="364"/>
      <c r="CK82" s="364"/>
      <c r="CL82" s="364"/>
      <c r="CM82" s="364"/>
      <c r="CN82" s="364"/>
      <c r="CO82" s="353"/>
      <c r="CQ82" s="362"/>
      <c r="CR82" s="351"/>
      <c r="CS82" s="364"/>
      <c r="CT82" s="364"/>
      <c r="CU82" s="364"/>
      <c r="CV82" s="364"/>
      <c r="CW82" s="364"/>
      <c r="CX82" s="364"/>
      <c r="CY82" s="364"/>
      <c r="CZ82" s="364"/>
      <c r="DA82" s="364"/>
      <c r="DB82" s="353"/>
      <c r="DD82" s="362"/>
      <c r="DE82" s="351"/>
      <c r="DF82" s="364"/>
      <c r="DG82" s="364"/>
      <c r="DH82" s="364"/>
      <c r="DI82" s="364"/>
      <c r="DJ82" s="364"/>
      <c r="DK82" s="364"/>
      <c r="DL82" s="364"/>
      <c r="DM82" s="364"/>
      <c r="DN82" s="364"/>
      <c r="DO82" s="353"/>
      <c r="DQ82" s="362"/>
      <c r="DR82" s="351"/>
      <c r="DS82" s="364"/>
      <c r="DT82" s="364"/>
      <c r="DU82" s="364"/>
      <c r="DV82" s="364"/>
      <c r="DW82" s="364"/>
      <c r="DX82" s="364"/>
      <c r="DY82" s="364"/>
      <c r="DZ82" s="364"/>
      <c r="EA82" s="364"/>
      <c r="EB82" s="353"/>
    </row>
    <row r="83" spans="2:133" x14ac:dyDescent="0.25">
      <c r="B83" s="6">
        <v>1</v>
      </c>
      <c r="C83" s="698" t="s">
        <v>485</v>
      </c>
      <c r="D83" s="362"/>
      <c r="E83" s="351"/>
      <c r="F83" s="352"/>
      <c r="G83" s="352"/>
      <c r="H83" s="352"/>
      <c r="I83" s="352"/>
      <c r="J83" s="352"/>
      <c r="K83" s="352"/>
      <c r="L83" s="352"/>
      <c r="M83" s="352"/>
      <c r="N83" s="352"/>
      <c r="O83" s="353"/>
      <c r="Q83" s="362"/>
      <c r="R83" s="351"/>
      <c r="S83" s="352"/>
      <c r="T83" s="352"/>
      <c r="U83" s="352"/>
      <c r="V83" s="352"/>
      <c r="W83" s="352"/>
      <c r="X83" s="352"/>
      <c r="Y83" s="352"/>
      <c r="Z83" s="352"/>
      <c r="AA83" s="352"/>
      <c r="AB83" s="353"/>
      <c r="AD83" s="362"/>
      <c r="AE83" s="351"/>
      <c r="AF83" s="352"/>
      <c r="AG83" s="352"/>
      <c r="AH83" s="352"/>
      <c r="AI83" s="352"/>
      <c r="AJ83" s="352"/>
      <c r="AK83" s="352"/>
      <c r="AL83" s="352"/>
      <c r="AM83" s="352"/>
      <c r="AN83" s="352"/>
      <c r="AO83" s="353"/>
      <c r="AQ83" s="362"/>
      <c r="AR83" s="351"/>
      <c r="AS83" s="352"/>
      <c r="AT83" s="352"/>
      <c r="AU83" s="352"/>
      <c r="AV83" s="352"/>
      <c r="AW83" s="352"/>
      <c r="AX83" s="352"/>
      <c r="AY83" s="352"/>
      <c r="AZ83" s="352"/>
      <c r="BA83" s="352"/>
      <c r="BB83" s="353"/>
      <c r="BD83" s="362"/>
      <c r="BE83" s="351"/>
      <c r="BF83" s="352"/>
      <c r="BG83" s="352"/>
      <c r="BH83" s="352"/>
      <c r="BI83" s="352"/>
      <c r="BJ83" s="352"/>
      <c r="BK83" s="352"/>
      <c r="BL83" s="352"/>
      <c r="BM83" s="352"/>
      <c r="BN83" s="352"/>
      <c r="BO83" s="353"/>
      <c r="BQ83" s="362"/>
      <c r="BR83" s="351"/>
      <c r="BS83" s="352"/>
      <c r="BT83" s="352"/>
      <c r="BU83" s="352"/>
      <c r="BV83" s="352"/>
      <c r="BW83" s="352"/>
      <c r="BX83" s="352"/>
      <c r="BY83" s="352"/>
      <c r="BZ83" s="352"/>
      <c r="CA83" s="352"/>
      <c r="CB83" s="353"/>
      <c r="CD83" s="362"/>
      <c r="CE83" s="351"/>
      <c r="CF83" s="352"/>
      <c r="CG83" s="352"/>
      <c r="CH83" s="352"/>
      <c r="CI83" s="352"/>
      <c r="CJ83" s="352"/>
      <c r="CK83" s="352"/>
      <c r="CL83" s="352"/>
      <c r="CM83" s="352"/>
      <c r="CN83" s="352"/>
      <c r="CO83" s="353"/>
      <c r="CQ83" s="362"/>
      <c r="CR83" s="351"/>
      <c r="CS83" s="352"/>
      <c r="CT83" s="352"/>
      <c r="CU83" s="352"/>
      <c r="CV83" s="352"/>
      <c r="CW83" s="352"/>
      <c r="CX83" s="352"/>
      <c r="CY83" s="352"/>
      <c r="CZ83" s="352"/>
      <c r="DA83" s="352"/>
      <c r="DB83" s="353"/>
      <c r="DD83" s="362"/>
      <c r="DE83" s="351"/>
      <c r="DF83" s="352"/>
      <c r="DG83" s="352"/>
      <c r="DH83" s="352"/>
      <c r="DI83" s="352"/>
      <c r="DJ83" s="352"/>
      <c r="DK83" s="352"/>
      <c r="DL83" s="352"/>
      <c r="DM83" s="352"/>
      <c r="DN83" s="352"/>
      <c r="DO83" s="353"/>
      <c r="DQ83" s="362"/>
      <c r="DR83" s="351"/>
      <c r="DS83" s="352"/>
      <c r="DT83" s="352"/>
      <c r="DU83" s="352"/>
      <c r="DV83" s="352"/>
      <c r="DW83" s="352"/>
      <c r="DX83" s="352"/>
      <c r="DY83" s="352"/>
      <c r="DZ83" s="352"/>
      <c r="EA83" s="352"/>
      <c r="EB83" s="353"/>
    </row>
    <row r="84" spans="2:133" x14ac:dyDescent="0.25">
      <c r="B84" s="6">
        <v>2</v>
      </c>
      <c r="C84" s="698" t="s">
        <v>486</v>
      </c>
      <c r="D84" s="362"/>
      <c r="E84" s="351"/>
      <c r="F84" s="352"/>
      <c r="G84" s="352"/>
      <c r="H84" s="352"/>
      <c r="I84" s="352"/>
      <c r="J84" s="352"/>
      <c r="K84" s="352"/>
      <c r="L84" s="352"/>
      <c r="M84" s="352"/>
      <c r="N84" s="352"/>
      <c r="O84" s="353"/>
      <c r="Q84" s="362"/>
      <c r="R84" s="351"/>
      <c r="S84" s="352"/>
      <c r="T84" s="352"/>
      <c r="U84" s="352"/>
      <c r="V84" s="352"/>
      <c r="W84" s="352"/>
      <c r="X84" s="352"/>
      <c r="Y84" s="352"/>
      <c r="Z84" s="352"/>
      <c r="AA84" s="352"/>
      <c r="AB84" s="353"/>
      <c r="AD84" s="362"/>
      <c r="AE84" s="351"/>
      <c r="AF84" s="352"/>
      <c r="AG84" s="352"/>
      <c r="AH84" s="352"/>
      <c r="AI84" s="352"/>
      <c r="AJ84" s="352"/>
      <c r="AK84" s="352"/>
      <c r="AL84" s="352"/>
      <c r="AM84" s="352"/>
      <c r="AN84" s="352"/>
      <c r="AO84" s="353"/>
      <c r="AQ84" s="362"/>
      <c r="AR84" s="351"/>
      <c r="AS84" s="352"/>
      <c r="AT84" s="352"/>
      <c r="AU84" s="352"/>
      <c r="AV84" s="352"/>
      <c r="AW84" s="352"/>
      <c r="AX84" s="352"/>
      <c r="AY84" s="352"/>
      <c r="AZ84" s="352"/>
      <c r="BA84" s="352"/>
      <c r="BB84" s="353"/>
      <c r="BD84" s="362"/>
      <c r="BE84" s="351"/>
      <c r="BF84" s="352"/>
      <c r="BG84" s="352"/>
      <c r="BH84" s="352"/>
      <c r="BI84" s="352"/>
      <c r="BJ84" s="352"/>
      <c r="BK84" s="352"/>
      <c r="BL84" s="352"/>
      <c r="BM84" s="352"/>
      <c r="BN84" s="352"/>
      <c r="BO84" s="353"/>
      <c r="BQ84" s="362"/>
      <c r="BR84" s="351"/>
      <c r="BS84" s="352"/>
      <c r="BT84" s="352"/>
      <c r="BU84" s="352"/>
      <c r="BV84" s="352"/>
      <c r="BW84" s="352"/>
      <c r="BX84" s="352"/>
      <c r="BY84" s="352"/>
      <c r="BZ84" s="352"/>
      <c r="CA84" s="352"/>
      <c r="CB84" s="353"/>
      <c r="CD84" s="362"/>
      <c r="CE84" s="351"/>
      <c r="CF84" s="352"/>
      <c r="CG84" s="352"/>
      <c r="CH84" s="352"/>
      <c r="CI84" s="352"/>
      <c r="CJ84" s="352"/>
      <c r="CK84" s="352"/>
      <c r="CL84" s="352"/>
      <c r="CM84" s="352"/>
      <c r="CN84" s="352"/>
      <c r="CO84" s="353"/>
      <c r="CQ84" s="362"/>
      <c r="CR84" s="351"/>
      <c r="CS84" s="352"/>
      <c r="CT84" s="352"/>
      <c r="CU84" s="352"/>
      <c r="CV84" s="352"/>
      <c r="CW84" s="352"/>
      <c r="CX84" s="352"/>
      <c r="CY84" s="352"/>
      <c r="CZ84" s="352"/>
      <c r="DA84" s="352"/>
      <c r="DB84" s="353"/>
      <c r="DD84" s="362"/>
      <c r="DE84" s="351"/>
      <c r="DF84" s="352"/>
      <c r="DG84" s="352"/>
      <c r="DH84" s="352"/>
      <c r="DI84" s="352"/>
      <c r="DJ84" s="352"/>
      <c r="DK84" s="352"/>
      <c r="DL84" s="352"/>
      <c r="DM84" s="352"/>
      <c r="DN84" s="352"/>
      <c r="DO84" s="353"/>
      <c r="DQ84" s="362"/>
      <c r="DR84" s="351"/>
      <c r="DS84" s="352"/>
      <c r="DT84" s="352"/>
      <c r="DU84" s="352"/>
      <c r="DV84" s="352"/>
      <c r="DW84" s="352"/>
      <c r="DX84" s="352"/>
      <c r="DY84" s="352"/>
      <c r="DZ84" s="352"/>
      <c r="EA84" s="352"/>
      <c r="EB84" s="353"/>
    </row>
    <row r="85" spans="2:133" ht="14.45" hidden="1" customHeight="1" outlineLevel="1" x14ac:dyDescent="0.25">
      <c r="B85" s="6">
        <v>3</v>
      </c>
      <c r="C85" s="698"/>
      <c r="D85" s="362"/>
      <c r="E85" s="351"/>
      <c r="F85" s="352"/>
      <c r="G85" s="352"/>
      <c r="H85" s="352"/>
      <c r="I85" s="352"/>
      <c r="J85" s="352"/>
      <c r="K85" s="352"/>
      <c r="L85" s="352"/>
      <c r="M85" s="352"/>
      <c r="N85" s="352"/>
      <c r="O85" s="353"/>
      <c r="Q85" s="362"/>
      <c r="R85" s="351"/>
      <c r="S85" s="352"/>
      <c r="T85" s="352"/>
      <c r="U85" s="352"/>
      <c r="V85" s="352"/>
      <c r="W85" s="352"/>
      <c r="X85" s="352"/>
      <c r="Y85" s="352"/>
      <c r="Z85" s="352"/>
      <c r="AA85" s="352"/>
      <c r="AB85" s="353"/>
      <c r="AD85" s="362"/>
      <c r="AE85" s="351"/>
      <c r="AF85" s="352"/>
      <c r="AG85" s="352"/>
      <c r="AH85" s="352"/>
      <c r="AI85" s="352"/>
      <c r="AJ85" s="352"/>
      <c r="AK85" s="352"/>
      <c r="AL85" s="352"/>
      <c r="AM85" s="352"/>
      <c r="AN85" s="352"/>
      <c r="AO85" s="353"/>
      <c r="AQ85" s="362"/>
      <c r="AR85" s="351"/>
      <c r="AS85" s="352"/>
      <c r="AT85" s="352"/>
      <c r="AU85" s="352"/>
      <c r="AV85" s="352"/>
      <c r="AW85" s="352"/>
      <c r="AX85" s="352"/>
      <c r="AY85" s="352"/>
      <c r="AZ85" s="352"/>
      <c r="BA85" s="352"/>
      <c r="BB85" s="353"/>
      <c r="BD85" s="362"/>
      <c r="BE85" s="351"/>
      <c r="BF85" s="352"/>
      <c r="BG85" s="352"/>
      <c r="BH85" s="352"/>
      <c r="BI85" s="352"/>
      <c r="BJ85" s="352"/>
      <c r="BK85" s="352"/>
      <c r="BL85" s="352"/>
      <c r="BM85" s="352"/>
      <c r="BN85" s="352"/>
      <c r="BO85" s="353"/>
      <c r="BQ85" s="362"/>
      <c r="BR85" s="351"/>
      <c r="BS85" s="352"/>
      <c r="BT85" s="352"/>
      <c r="BU85" s="352"/>
      <c r="BV85" s="352"/>
      <c r="BW85" s="352"/>
      <c r="BX85" s="352"/>
      <c r="BY85" s="352"/>
      <c r="BZ85" s="352"/>
      <c r="CA85" s="352"/>
      <c r="CB85" s="353"/>
      <c r="CD85" s="362"/>
      <c r="CE85" s="351"/>
      <c r="CF85" s="352"/>
      <c r="CG85" s="352"/>
      <c r="CH85" s="352"/>
      <c r="CI85" s="352"/>
      <c r="CJ85" s="352"/>
      <c r="CK85" s="352"/>
      <c r="CL85" s="352"/>
      <c r="CM85" s="352"/>
      <c r="CN85" s="352"/>
      <c r="CO85" s="353"/>
      <c r="CQ85" s="362"/>
      <c r="CR85" s="351"/>
      <c r="CS85" s="352"/>
      <c r="CT85" s="352"/>
      <c r="CU85" s="352"/>
      <c r="CV85" s="352"/>
      <c r="CW85" s="352"/>
      <c r="CX85" s="352"/>
      <c r="CY85" s="352"/>
      <c r="CZ85" s="352"/>
      <c r="DA85" s="352"/>
      <c r="DB85" s="353"/>
      <c r="DD85" s="362"/>
      <c r="DE85" s="351"/>
      <c r="DF85" s="352"/>
      <c r="DG85" s="352"/>
      <c r="DH85" s="352"/>
      <c r="DI85" s="352"/>
      <c r="DJ85" s="352"/>
      <c r="DK85" s="352"/>
      <c r="DL85" s="352"/>
      <c r="DM85" s="352"/>
      <c r="DN85" s="352"/>
      <c r="DO85" s="353"/>
      <c r="DQ85" s="362"/>
      <c r="DR85" s="351"/>
      <c r="DS85" s="352"/>
      <c r="DT85" s="352"/>
      <c r="DU85" s="352"/>
      <c r="DV85" s="352"/>
      <c r="DW85" s="352"/>
      <c r="DX85" s="352"/>
      <c r="DY85" s="352"/>
      <c r="DZ85" s="352"/>
      <c r="EA85" s="352"/>
      <c r="EB85" s="353"/>
    </row>
    <row r="86" spans="2:133" ht="14.45" hidden="1" customHeight="1" outlineLevel="1" x14ac:dyDescent="0.25">
      <c r="B86" s="6">
        <v>4</v>
      </c>
      <c r="C86" s="698"/>
      <c r="D86" s="362"/>
      <c r="E86" s="351"/>
      <c r="F86" s="352"/>
      <c r="G86" s="352"/>
      <c r="H86" s="352"/>
      <c r="I86" s="352"/>
      <c r="J86" s="352"/>
      <c r="K86" s="352"/>
      <c r="L86" s="352"/>
      <c r="M86" s="352"/>
      <c r="N86" s="352"/>
      <c r="O86" s="353"/>
      <c r="Q86" s="362"/>
      <c r="R86" s="351"/>
      <c r="S86" s="352"/>
      <c r="T86" s="352"/>
      <c r="U86" s="352"/>
      <c r="V86" s="352"/>
      <c r="W86" s="352"/>
      <c r="X86" s="352"/>
      <c r="Y86" s="352"/>
      <c r="Z86" s="352"/>
      <c r="AA86" s="352"/>
      <c r="AB86" s="353"/>
      <c r="AD86" s="362"/>
      <c r="AE86" s="351"/>
      <c r="AF86" s="352"/>
      <c r="AG86" s="352"/>
      <c r="AH86" s="352"/>
      <c r="AI86" s="352"/>
      <c r="AJ86" s="352"/>
      <c r="AK86" s="352"/>
      <c r="AL86" s="352"/>
      <c r="AM86" s="352"/>
      <c r="AN86" s="352"/>
      <c r="AO86" s="353"/>
      <c r="AQ86" s="362"/>
      <c r="AR86" s="351"/>
      <c r="AS86" s="352"/>
      <c r="AT86" s="352"/>
      <c r="AU86" s="352"/>
      <c r="AV86" s="352"/>
      <c r="AW86" s="352"/>
      <c r="AX86" s="352"/>
      <c r="AY86" s="352"/>
      <c r="AZ86" s="352"/>
      <c r="BA86" s="352"/>
      <c r="BB86" s="353"/>
      <c r="BD86" s="362"/>
      <c r="BE86" s="351"/>
      <c r="BF86" s="352"/>
      <c r="BG86" s="352"/>
      <c r="BH86" s="352"/>
      <c r="BI86" s="352"/>
      <c r="BJ86" s="352"/>
      <c r="BK86" s="352"/>
      <c r="BL86" s="352"/>
      <c r="BM86" s="352"/>
      <c r="BN86" s="352"/>
      <c r="BO86" s="353"/>
      <c r="BQ86" s="362"/>
      <c r="BR86" s="351"/>
      <c r="BS86" s="352"/>
      <c r="BT86" s="352"/>
      <c r="BU86" s="352"/>
      <c r="BV86" s="352"/>
      <c r="BW86" s="352"/>
      <c r="BX86" s="352"/>
      <c r="BY86" s="352"/>
      <c r="BZ86" s="352"/>
      <c r="CA86" s="352"/>
      <c r="CB86" s="353"/>
      <c r="CD86" s="362"/>
      <c r="CE86" s="351"/>
      <c r="CF86" s="352"/>
      <c r="CG86" s="352"/>
      <c r="CH86" s="352"/>
      <c r="CI86" s="352"/>
      <c r="CJ86" s="352"/>
      <c r="CK86" s="352"/>
      <c r="CL86" s="352"/>
      <c r="CM86" s="352"/>
      <c r="CN86" s="352"/>
      <c r="CO86" s="353"/>
      <c r="CQ86" s="362"/>
      <c r="CR86" s="351"/>
      <c r="CS86" s="352"/>
      <c r="CT86" s="352"/>
      <c r="CU86" s="352"/>
      <c r="CV86" s="352"/>
      <c r="CW86" s="352"/>
      <c r="CX86" s="352"/>
      <c r="CY86" s="352"/>
      <c r="CZ86" s="352"/>
      <c r="DA86" s="352"/>
      <c r="DB86" s="353"/>
      <c r="DD86" s="362"/>
      <c r="DE86" s="351"/>
      <c r="DF86" s="352"/>
      <c r="DG86" s="352"/>
      <c r="DH86" s="352"/>
      <c r="DI86" s="352"/>
      <c r="DJ86" s="352"/>
      <c r="DK86" s="352"/>
      <c r="DL86" s="352"/>
      <c r="DM86" s="352"/>
      <c r="DN86" s="352"/>
      <c r="DO86" s="353"/>
      <c r="DQ86" s="362"/>
      <c r="DR86" s="351"/>
      <c r="DS86" s="352"/>
      <c r="DT86" s="352"/>
      <c r="DU86" s="352"/>
      <c r="DV86" s="352"/>
      <c r="DW86" s="352"/>
      <c r="DX86" s="352"/>
      <c r="DY86" s="352"/>
      <c r="DZ86" s="352"/>
      <c r="EA86" s="352"/>
      <c r="EB86" s="353"/>
    </row>
    <row r="87" spans="2:133" ht="14.45" hidden="1" customHeight="1" outlineLevel="1" x14ac:dyDescent="0.25">
      <c r="B87" s="6">
        <v>5</v>
      </c>
      <c r="C87" s="698"/>
      <c r="D87" s="362"/>
      <c r="E87" s="351"/>
      <c r="F87" s="352"/>
      <c r="G87" s="352"/>
      <c r="H87" s="352"/>
      <c r="I87" s="352"/>
      <c r="J87" s="352"/>
      <c r="K87" s="352"/>
      <c r="L87" s="352"/>
      <c r="M87" s="352"/>
      <c r="N87" s="352"/>
      <c r="O87" s="353"/>
      <c r="Q87" s="362"/>
      <c r="R87" s="351"/>
      <c r="S87" s="352"/>
      <c r="T87" s="352"/>
      <c r="U87" s="352"/>
      <c r="V87" s="352"/>
      <c r="W87" s="352"/>
      <c r="X87" s="352"/>
      <c r="Y87" s="352"/>
      <c r="Z87" s="352"/>
      <c r="AA87" s="352"/>
      <c r="AB87" s="353"/>
      <c r="AD87" s="362"/>
      <c r="AE87" s="351"/>
      <c r="AF87" s="352"/>
      <c r="AG87" s="352"/>
      <c r="AH87" s="352"/>
      <c r="AI87" s="352"/>
      <c r="AJ87" s="352"/>
      <c r="AK87" s="352"/>
      <c r="AL87" s="352"/>
      <c r="AM87" s="352"/>
      <c r="AN87" s="352"/>
      <c r="AO87" s="353"/>
      <c r="AQ87" s="362"/>
      <c r="AR87" s="351"/>
      <c r="AS87" s="352"/>
      <c r="AT87" s="352"/>
      <c r="AU87" s="352"/>
      <c r="AV87" s="352"/>
      <c r="AW87" s="352"/>
      <c r="AX87" s="352"/>
      <c r="AY87" s="352"/>
      <c r="AZ87" s="352"/>
      <c r="BA87" s="352"/>
      <c r="BB87" s="353"/>
      <c r="BD87" s="362"/>
      <c r="BE87" s="351"/>
      <c r="BF87" s="352"/>
      <c r="BG87" s="352"/>
      <c r="BH87" s="352"/>
      <c r="BI87" s="352"/>
      <c r="BJ87" s="352"/>
      <c r="BK87" s="352"/>
      <c r="BL87" s="352"/>
      <c r="BM87" s="352"/>
      <c r="BN87" s="352"/>
      <c r="BO87" s="353"/>
      <c r="BQ87" s="362"/>
      <c r="BR87" s="351"/>
      <c r="BS87" s="352"/>
      <c r="BT87" s="352"/>
      <c r="BU87" s="352"/>
      <c r="BV87" s="352"/>
      <c r="BW87" s="352"/>
      <c r="BX87" s="352"/>
      <c r="BY87" s="352"/>
      <c r="BZ87" s="352"/>
      <c r="CA87" s="352"/>
      <c r="CB87" s="353"/>
      <c r="CD87" s="362"/>
      <c r="CE87" s="351"/>
      <c r="CF87" s="352"/>
      <c r="CG87" s="352"/>
      <c r="CH87" s="352"/>
      <c r="CI87" s="352"/>
      <c r="CJ87" s="352"/>
      <c r="CK87" s="352"/>
      <c r="CL87" s="352"/>
      <c r="CM87" s="352"/>
      <c r="CN87" s="352"/>
      <c r="CO87" s="353"/>
      <c r="CQ87" s="362"/>
      <c r="CR87" s="351"/>
      <c r="CS87" s="352"/>
      <c r="CT87" s="352"/>
      <c r="CU87" s="352"/>
      <c r="CV87" s="352"/>
      <c r="CW87" s="352"/>
      <c r="CX87" s="352"/>
      <c r="CY87" s="352"/>
      <c r="CZ87" s="352"/>
      <c r="DA87" s="352"/>
      <c r="DB87" s="353"/>
      <c r="DD87" s="362"/>
      <c r="DE87" s="351"/>
      <c r="DF87" s="352"/>
      <c r="DG87" s="352"/>
      <c r="DH87" s="352"/>
      <c r="DI87" s="352"/>
      <c r="DJ87" s="352"/>
      <c r="DK87" s="352"/>
      <c r="DL87" s="352"/>
      <c r="DM87" s="352"/>
      <c r="DN87" s="352"/>
      <c r="DO87" s="353"/>
      <c r="DQ87" s="362"/>
      <c r="DR87" s="351"/>
      <c r="DS87" s="352"/>
      <c r="DT87" s="352"/>
      <c r="DU87" s="352"/>
      <c r="DV87" s="352"/>
      <c r="DW87" s="352"/>
      <c r="DX87" s="352"/>
      <c r="DY87" s="352"/>
      <c r="DZ87" s="352"/>
      <c r="EA87" s="352"/>
      <c r="EB87" s="353"/>
    </row>
    <row r="88" spans="2:133" ht="15" hidden="1" customHeight="1" outlineLevel="2" x14ac:dyDescent="0.25">
      <c r="B88" s="6">
        <v>6</v>
      </c>
      <c r="C88" s="698"/>
      <c r="D88" s="362"/>
      <c r="E88" s="351"/>
      <c r="F88" s="352"/>
      <c r="G88" s="352"/>
      <c r="H88" s="352"/>
      <c r="I88" s="352"/>
      <c r="J88" s="352"/>
      <c r="K88" s="352"/>
      <c r="L88" s="352"/>
      <c r="M88" s="352"/>
      <c r="N88" s="352"/>
      <c r="O88" s="353"/>
      <c r="Q88" s="362"/>
      <c r="R88" s="351"/>
      <c r="S88" s="352"/>
      <c r="T88" s="352"/>
      <c r="U88" s="352"/>
      <c r="V88" s="352"/>
      <c r="W88" s="352"/>
      <c r="X88" s="352"/>
      <c r="Y88" s="352"/>
      <c r="Z88" s="352"/>
      <c r="AA88" s="352"/>
      <c r="AB88" s="353"/>
      <c r="AD88" s="362"/>
      <c r="AE88" s="351"/>
      <c r="AF88" s="352"/>
      <c r="AG88" s="352"/>
      <c r="AH88" s="352"/>
      <c r="AI88" s="352"/>
      <c r="AJ88" s="352"/>
      <c r="AK88" s="352"/>
      <c r="AL88" s="352"/>
      <c r="AM88" s="352"/>
      <c r="AN88" s="352"/>
      <c r="AO88" s="353"/>
      <c r="AQ88" s="362"/>
      <c r="AR88" s="351"/>
      <c r="AS88" s="352"/>
      <c r="AT88" s="352"/>
      <c r="AU88" s="352"/>
      <c r="AV88" s="352"/>
      <c r="AW88" s="352"/>
      <c r="AX88" s="352"/>
      <c r="AY88" s="352"/>
      <c r="AZ88" s="352"/>
      <c r="BA88" s="352"/>
      <c r="BB88" s="353"/>
      <c r="BD88" s="362"/>
      <c r="BE88" s="351"/>
      <c r="BF88" s="352"/>
      <c r="BG88" s="352"/>
      <c r="BH88" s="352"/>
      <c r="BI88" s="352"/>
      <c r="BJ88" s="352"/>
      <c r="BK88" s="352"/>
      <c r="BL88" s="352"/>
      <c r="BM88" s="352"/>
      <c r="BN88" s="352"/>
      <c r="BO88" s="353"/>
      <c r="BQ88" s="362"/>
      <c r="BR88" s="351"/>
      <c r="BS88" s="352"/>
      <c r="BT88" s="352"/>
      <c r="BU88" s="352"/>
      <c r="BV88" s="352"/>
      <c r="BW88" s="352"/>
      <c r="BX88" s="352"/>
      <c r="BY88" s="352"/>
      <c r="BZ88" s="352"/>
      <c r="CA88" s="352"/>
      <c r="CB88" s="353"/>
      <c r="CD88" s="362"/>
      <c r="CE88" s="351"/>
      <c r="CF88" s="352"/>
      <c r="CG88" s="352"/>
      <c r="CH88" s="352"/>
      <c r="CI88" s="352"/>
      <c r="CJ88" s="352"/>
      <c r="CK88" s="352"/>
      <c r="CL88" s="352"/>
      <c r="CM88" s="352"/>
      <c r="CN88" s="352"/>
      <c r="CO88" s="353"/>
      <c r="CQ88" s="362"/>
      <c r="CR88" s="351"/>
      <c r="CS88" s="352"/>
      <c r="CT88" s="352"/>
      <c r="CU88" s="352"/>
      <c r="CV88" s="352"/>
      <c r="CW88" s="352"/>
      <c r="CX88" s="352"/>
      <c r="CY88" s="352"/>
      <c r="CZ88" s="352"/>
      <c r="DA88" s="352"/>
      <c r="DB88" s="353"/>
      <c r="DD88" s="362"/>
      <c r="DE88" s="351"/>
      <c r="DF88" s="352"/>
      <c r="DG88" s="352"/>
      <c r="DH88" s="352"/>
      <c r="DI88" s="352"/>
      <c r="DJ88" s="352"/>
      <c r="DK88" s="352"/>
      <c r="DL88" s="352"/>
      <c r="DM88" s="352"/>
      <c r="DN88" s="352"/>
      <c r="DO88" s="353"/>
      <c r="DQ88" s="362"/>
      <c r="DR88" s="351"/>
      <c r="DS88" s="352"/>
      <c r="DT88" s="352"/>
      <c r="DU88" s="352"/>
      <c r="DV88" s="352"/>
      <c r="DW88" s="352"/>
      <c r="DX88" s="352"/>
      <c r="DY88" s="352"/>
      <c r="DZ88" s="352"/>
      <c r="EA88" s="352"/>
      <c r="EB88" s="353"/>
    </row>
    <row r="89" spans="2:133" ht="15" hidden="1" customHeight="1" outlineLevel="2" x14ac:dyDescent="0.25">
      <c r="B89" s="6">
        <v>7</v>
      </c>
      <c r="C89" s="698"/>
      <c r="D89" s="362"/>
      <c r="E89" s="351"/>
      <c r="F89" s="352"/>
      <c r="G89" s="352"/>
      <c r="H89" s="352"/>
      <c r="I89" s="352"/>
      <c r="J89" s="352"/>
      <c r="K89" s="352"/>
      <c r="L89" s="352"/>
      <c r="M89" s="352"/>
      <c r="N89" s="352"/>
      <c r="O89" s="353"/>
      <c r="Q89" s="362"/>
      <c r="R89" s="351"/>
      <c r="S89" s="352"/>
      <c r="T89" s="352"/>
      <c r="U89" s="352"/>
      <c r="V89" s="352"/>
      <c r="W89" s="352"/>
      <c r="X89" s="352"/>
      <c r="Y89" s="352"/>
      <c r="Z89" s="352"/>
      <c r="AA89" s="352"/>
      <c r="AB89" s="353"/>
      <c r="AD89" s="362"/>
      <c r="AE89" s="351"/>
      <c r="AF89" s="352"/>
      <c r="AG89" s="352"/>
      <c r="AH89" s="352"/>
      <c r="AI89" s="352"/>
      <c r="AJ89" s="352"/>
      <c r="AK89" s="352"/>
      <c r="AL89" s="352"/>
      <c r="AM89" s="352"/>
      <c r="AN89" s="352"/>
      <c r="AO89" s="353"/>
      <c r="AQ89" s="362"/>
      <c r="AR89" s="351"/>
      <c r="AS89" s="352"/>
      <c r="AT89" s="352"/>
      <c r="AU89" s="352"/>
      <c r="AV89" s="352"/>
      <c r="AW89" s="352"/>
      <c r="AX89" s="352"/>
      <c r="AY89" s="352"/>
      <c r="AZ89" s="352"/>
      <c r="BA89" s="352"/>
      <c r="BB89" s="353"/>
      <c r="BD89" s="362"/>
      <c r="BE89" s="351"/>
      <c r="BF89" s="352"/>
      <c r="BG89" s="352"/>
      <c r="BH89" s="352"/>
      <c r="BI89" s="352"/>
      <c r="BJ89" s="352"/>
      <c r="BK89" s="352"/>
      <c r="BL89" s="352"/>
      <c r="BM89" s="352"/>
      <c r="BN89" s="352"/>
      <c r="BO89" s="353"/>
      <c r="BQ89" s="362"/>
      <c r="BR89" s="351"/>
      <c r="BS89" s="352"/>
      <c r="BT89" s="352"/>
      <c r="BU89" s="352"/>
      <c r="BV89" s="352"/>
      <c r="BW89" s="352"/>
      <c r="BX89" s="352"/>
      <c r="BY89" s="352"/>
      <c r="BZ89" s="352"/>
      <c r="CA89" s="352"/>
      <c r="CB89" s="353"/>
      <c r="CD89" s="362"/>
      <c r="CE89" s="351"/>
      <c r="CF89" s="352"/>
      <c r="CG89" s="352"/>
      <c r="CH89" s="352"/>
      <c r="CI89" s="352"/>
      <c r="CJ89" s="352"/>
      <c r="CK89" s="352"/>
      <c r="CL89" s="352"/>
      <c r="CM89" s="352"/>
      <c r="CN89" s="352"/>
      <c r="CO89" s="353"/>
      <c r="CQ89" s="362"/>
      <c r="CR89" s="351"/>
      <c r="CS89" s="352"/>
      <c r="CT89" s="352"/>
      <c r="CU89" s="352"/>
      <c r="CV89" s="352"/>
      <c r="CW89" s="352"/>
      <c r="CX89" s="352"/>
      <c r="CY89" s="352"/>
      <c r="CZ89" s="352"/>
      <c r="DA89" s="352"/>
      <c r="DB89" s="353"/>
      <c r="DD89" s="362"/>
      <c r="DE89" s="351"/>
      <c r="DF89" s="352"/>
      <c r="DG89" s="352"/>
      <c r="DH89" s="352"/>
      <c r="DI89" s="352"/>
      <c r="DJ89" s="352"/>
      <c r="DK89" s="352"/>
      <c r="DL89" s="352"/>
      <c r="DM89" s="352"/>
      <c r="DN89" s="352"/>
      <c r="DO89" s="353"/>
      <c r="DQ89" s="362"/>
      <c r="DR89" s="351"/>
      <c r="DS89" s="352"/>
      <c r="DT89" s="352"/>
      <c r="DU89" s="352"/>
      <c r="DV89" s="352"/>
      <c r="DW89" s="352"/>
      <c r="DX89" s="352"/>
      <c r="DY89" s="352"/>
      <c r="DZ89" s="352"/>
      <c r="EA89" s="352"/>
      <c r="EB89" s="353"/>
    </row>
    <row r="90" spans="2:133" ht="15" hidden="1" customHeight="1" outlineLevel="2" x14ac:dyDescent="0.25">
      <c r="B90" s="6">
        <v>8</v>
      </c>
      <c r="C90" s="698"/>
      <c r="D90" s="362"/>
      <c r="E90" s="351"/>
      <c r="F90" s="352"/>
      <c r="G90" s="352"/>
      <c r="H90" s="352"/>
      <c r="I90" s="352"/>
      <c r="J90" s="352"/>
      <c r="K90" s="352"/>
      <c r="L90" s="352"/>
      <c r="M90" s="352"/>
      <c r="N90" s="352"/>
      <c r="O90" s="353"/>
      <c r="Q90" s="362"/>
      <c r="R90" s="351"/>
      <c r="S90" s="352"/>
      <c r="T90" s="352"/>
      <c r="U90" s="352"/>
      <c r="V90" s="352"/>
      <c r="W90" s="352"/>
      <c r="X90" s="352"/>
      <c r="Y90" s="352"/>
      <c r="Z90" s="352"/>
      <c r="AA90" s="352"/>
      <c r="AB90" s="353"/>
      <c r="AD90" s="362"/>
      <c r="AE90" s="351"/>
      <c r="AF90" s="352"/>
      <c r="AG90" s="352"/>
      <c r="AH90" s="352"/>
      <c r="AI90" s="352"/>
      <c r="AJ90" s="352"/>
      <c r="AK90" s="352"/>
      <c r="AL90" s="352"/>
      <c r="AM90" s="352"/>
      <c r="AN90" s="352"/>
      <c r="AO90" s="353"/>
      <c r="AQ90" s="362"/>
      <c r="AR90" s="351"/>
      <c r="AS90" s="352"/>
      <c r="AT90" s="352"/>
      <c r="AU90" s="352"/>
      <c r="AV90" s="352"/>
      <c r="AW90" s="352"/>
      <c r="AX90" s="352"/>
      <c r="AY90" s="352"/>
      <c r="AZ90" s="352"/>
      <c r="BA90" s="352"/>
      <c r="BB90" s="353"/>
      <c r="BD90" s="362"/>
      <c r="BE90" s="351"/>
      <c r="BF90" s="352"/>
      <c r="BG90" s="352"/>
      <c r="BH90" s="352"/>
      <c r="BI90" s="352"/>
      <c r="BJ90" s="352"/>
      <c r="BK90" s="352"/>
      <c r="BL90" s="352"/>
      <c r="BM90" s="352"/>
      <c r="BN90" s="352"/>
      <c r="BO90" s="353"/>
      <c r="BQ90" s="362"/>
      <c r="BR90" s="351"/>
      <c r="BS90" s="352"/>
      <c r="BT90" s="352"/>
      <c r="BU90" s="352"/>
      <c r="BV90" s="352"/>
      <c r="BW90" s="352"/>
      <c r="BX90" s="352"/>
      <c r="BY90" s="352"/>
      <c r="BZ90" s="352"/>
      <c r="CA90" s="352"/>
      <c r="CB90" s="353"/>
      <c r="CD90" s="362"/>
      <c r="CE90" s="351"/>
      <c r="CF90" s="352"/>
      <c r="CG90" s="352"/>
      <c r="CH90" s="352"/>
      <c r="CI90" s="352"/>
      <c r="CJ90" s="352"/>
      <c r="CK90" s="352"/>
      <c r="CL90" s="352"/>
      <c r="CM90" s="352"/>
      <c r="CN90" s="352"/>
      <c r="CO90" s="353"/>
      <c r="CQ90" s="362"/>
      <c r="CR90" s="351"/>
      <c r="CS90" s="352"/>
      <c r="CT90" s="352"/>
      <c r="CU90" s="352"/>
      <c r="CV90" s="352"/>
      <c r="CW90" s="352"/>
      <c r="CX90" s="352"/>
      <c r="CY90" s="352"/>
      <c r="CZ90" s="352"/>
      <c r="DA90" s="352"/>
      <c r="DB90" s="353"/>
      <c r="DD90" s="362"/>
      <c r="DE90" s="351"/>
      <c r="DF90" s="352"/>
      <c r="DG90" s="352"/>
      <c r="DH90" s="352"/>
      <c r="DI90" s="352"/>
      <c r="DJ90" s="352"/>
      <c r="DK90" s="352"/>
      <c r="DL90" s="352"/>
      <c r="DM90" s="352"/>
      <c r="DN90" s="352"/>
      <c r="DO90" s="353"/>
      <c r="DQ90" s="362"/>
      <c r="DR90" s="351"/>
      <c r="DS90" s="352"/>
      <c r="DT90" s="352"/>
      <c r="DU90" s="352"/>
      <c r="DV90" s="352"/>
      <c r="DW90" s="352"/>
      <c r="DX90" s="352"/>
      <c r="DY90" s="352"/>
      <c r="DZ90" s="352"/>
      <c r="EA90" s="352"/>
      <c r="EB90" s="353"/>
    </row>
    <row r="91" spans="2:133" ht="15" hidden="1" customHeight="1" outlineLevel="2" x14ac:dyDescent="0.25">
      <c r="B91" s="6">
        <v>9</v>
      </c>
      <c r="C91" s="698"/>
      <c r="D91" s="362"/>
      <c r="E91" s="351"/>
      <c r="F91" s="352"/>
      <c r="G91" s="352"/>
      <c r="H91" s="352"/>
      <c r="I91" s="352"/>
      <c r="J91" s="352"/>
      <c r="K91" s="352"/>
      <c r="L91" s="352"/>
      <c r="M91" s="352"/>
      <c r="N91" s="352"/>
      <c r="O91" s="353"/>
      <c r="Q91" s="362"/>
      <c r="R91" s="351"/>
      <c r="S91" s="352"/>
      <c r="T91" s="352"/>
      <c r="U91" s="352"/>
      <c r="V91" s="352"/>
      <c r="W91" s="352"/>
      <c r="X91" s="352"/>
      <c r="Y91" s="352"/>
      <c r="Z91" s="352"/>
      <c r="AA91" s="352"/>
      <c r="AB91" s="353"/>
      <c r="AD91" s="362"/>
      <c r="AE91" s="351"/>
      <c r="AF91" s="352"/>
      <c r="AG91" s="352"/>
      <c r="AH91" s="352"/>
      <c r="AI91" s="352"/>
      <c r="AJ91" s="352"/>
      <c r="AK91" s="352"/>
      <c r="AL91" s="352"/>
      <c r="AM91" s="352"/>
      <c r="AN91" s="352"/>
      <c r="AO91" s="353"/>
      <c r="AQ91" s="362"/>
      <c r="AR91" s="351"/>
      <c r="AS91" s="352"/>
      <c r="AT91" s="352"/>
      <c r="AU91" s="352"/>
      <c r="AV91" s="352"/>
      <c r="AW91" s="352"/>
      <c r="AX91" s="352"/>
      <c r="AY91" s="352"/>
      <c r="AZ91" s="352"/>
      <c r="BA91" s="352"/>
      <c r="BB91" s="353"/>
      <c r="BD91" s="362"/>
      <c r="BE91" s="351"/>
      <c r="BF91" s="352"/>
      <c r="BG91" s="352"/>
      <c r="BH91" s="352"/>
      <c r="BI91" s="352"/>
      <c r="BJ91" s="352"/>
      <c r="BK91" s="352"/>
      <c r="BL91" s="352"/>
      <c r="BM91" s="352"/>
      <c r="BN91" s="352"/>
      <c r="BO91" s="353"/>
      <c r="BQ91" s="362"/>
      <c r="BR91" s="351"/>
      <c r="BS91" s="352"/>
      <c r="BT91" s="352"/>
      <c r="BU91" s="352"/>
      <c r="BV91" s="352"/>
      <c r="BW91" s="352"/>
      <c r="BX91" s="352"/>
      <c r="BY91" s="352"/>
      <c r="BZ91" s="352"/>
      <c r="CA91" s="352"/>
      <c r="CB91" s="353"/>
      <c r="CD91" s="362"/>
      <c r="CE91" s="351"/>
      <c r="CF91" s="352"/>
      <c r="CG91" s="352"/>
      <c r="CH91" s="352"/>
      <c r="CI91" s="352"/>
      <c r="CJ91" s="352"/>
      <c r="CK91" s="352"/>
      <c r="CL91" s="352"/>
      <c r="CM91" s="352"/>
      <c r="CN91" s="352"/>
      <c r="CO91" s="353"/>
      <c r="CQ91" s="362"/>
      <c r="CR91" s="351"/>
      <c r="CS91" s="352"/>
      <c r="CT91" s="352"/>
      <c r="CU91" s="352"/>
      <c r="CV91" s="352"/>
      <c r="CW91" s="352"/>
      <c r="CX91" s="352"/>
      <c r="CY91" s="352"/>
      <c r="CZ91" s="352"/>
      <c r="DA91" s="352"/>
      <c r="DB91" s="353"/>
      <c r="DD91" s="362"/>
      <c r="DE91" s="351"/>
      <c r="DF91" s="352"/>
      <c r="DG91" s="352"/>
      <c r="DH91" s="352"/>
      <c r="DI91" s="352"/>
      <c r="DJ91" s="352"/>
      <c r="DK91" s="352"/>
      <c r="DL91" s="352"/>
      <c r="DM91" s="352"/>
      <c r="DN91" s="352"/>
      <c r="DO91" s="353"/>
      <c r="DQ91" s="362"/>
      <c r="DR91" s="351"/>
      <c r="DS91" s="352"/>
      <c r="DT91" s="352"/>
      <c r="DU91" s="352"/>
      <c r="DV91" s="352"/>
      <c r="DW91" s="352"/>
      <c r="DX91" s="352"/>
      <c r="DY91" s="352"/>
      <c r="DZ91" s="352"/>
      <c r="EA91" s="352"/>
      <c r="EB91" s="353"/>
    </row>
    <row r="92" spans="2:133" ht="15" hidden="1" customHeight="1" outlineLevel="2" x14ac:dyDescent="0.25">
      <c r="B92" s="6">
        <v>10</v>
      </c>
      <c r="C92" s="698"/>
      <c r="D92" s="362"/>
      <c r="E92" s="351"/>
      <c r="F92" s="352"/>
      <c r="G92" s="352"/>
      <c r="H92" s="352"/>
      <c r="I92" s="352"/>
      <c r="J92" s="352"/>
      <c r="K92" s="352"/>
      <c r="L92" s="352"/>
      <c r="M92" s="352"/>
      <c r="N92" s="352"/>
      <c r="O92" s="353"/>
      <c r="Q92" s="362"/>
      <c r="R92" s="351"/>
      <c r="S92" s="352"/>
      <c r="T92" s="352"/>
      <c r="U92" s="352"/>
      <c r="V92" s="352"/>
      <c r="W92" s="352"/>
      <c r="X92" s="352"/>
      <c r="Y92" s="352"/>
      <c r="Z92" s="352"/>
      <c r="AA92" s="352"/>
      <c r="AB92" s="353"/>
      <c r="AD92" s="362"/>
      <c r="AE92" s="351"/>
      <c r="AF92" s="352"/>
      <c r="AG92" s="352"/>
      <c r="AH92" s="352"/>
      <c r="AI92" s="352"/>
      <c r="AJ92" s="352"/>
      <c r="AK92" s="352"/>
      <c r="AL92" s="352"/>
      <c r="AM92" s="352"/>
      <c r="AN92" s="352"/>
      <c r="AO92" s="353"/>
      <c r="AQ92" s="362"/>
      <c r="AR92" s="351"/>
      <c r="AS92" s="352"/>
      <c r="AT92" s="352"/>
      <c r="AU92" s="352"/>
      <c r="AV92" s="352"/>
      <c r="AW92" s="352"/>
      <c r="AX92" s="352"/>
      <c r="AY92" s="352"/>
      <c r="AZ92" s="352"/>
      <c r="BA92" s="352"/>
      <c r="BB92" s="353"/>
      <c r="BD92" s="362"/>
      <c r="BE92" s="351"/>
      <c r="BF92" s="352"/>
      <c r="BG92" s="352"/>
      <c r="BH92" s="352"/>
      <c r="BI92" s="352"/>
      <c r="BJ92" s="352"/>
      <c r="BK92" s="352"/>
      <c r="BL92" s="352"/>
      <c r="BM92" s="352"/>
      <c r="BN92" s="352"/>
      <c r="BO92" s="353"/>
      <c r="BQ92" s="362"/>
      <c r="BR92" s="351"/>
      <c r="BS92" s="352"/>
      <c r="BT92" s="352"/>
      <c r="BU92" s="352"/>
      <c r="BV92" s="352"/>
      <c r="BW92" s="352"/>
      <c r="BX92" s="352"/>
      <c r="BY92" s="352"/>
      <c r="BZ92" s="352"/>
      <c r="CA92" s="352"/>
      <c r="CB92" s="353"/>
      <c r="CD92" s="362"/>
      <c r="CE92" s="351"/>
      <c r="CF92" s="352"/>
      <c r="CG92" s="352"/>
      <c r="CH92" s="352"/>
      <c r="CI92" s="352"/>
      <c r="CJ92" s="352"/>
      <c r="CK92" s="352"/>
      <c r="CL92" s="352"/>
      <c r="CM92" s="352"/>
      <c r="CN92" s="352"/>
      <c r="CO92" s="353"/>
      <c r="CQ92" s="362"/>
      <c r="CR92" s="351"/>
      <c r="CS92" s="352"/>
      <c r="CT92" s="352"/>
      <c r="CU92" s="352"/>
      <c r="CV92" s="352"/>
      <c r="CW92" s="352"/>
      <c r="CX92" s="352"/>
      <c r="CY92" s="352"/>
      <c r="CZ92" s="352"/>
      <c r="DA92" s="352"/>
      <c r="DB92" s="353"/>
      <c r="DD92" s="362"/>
      <c r="DE92" s="351"/>
      <c r="DF92" s="352"/>
      <c r="DG92" s="352"/>
      <c r="DH92" s="352"/>
      <c r="DI92" s="352"/>
      <c r="DJ92" s="352"/>
      <c r="DK92" s="352"/>
      <c r="DL92" s="352"/>
      <c r="DM92" s="352"/>
      <c r="DN92" s="352"/>
      <c r="DO92" s="353"/>
      <c r="DQ92" s="362"/>
      <c r="DR92" s="351"/>
      <c r="DS92" s="352"/>
      <c r="DT92" s="352"/>
      <c r="DU92" s="352"/>
      <c r="DV92" s="352"/>
      <c r="DW92" s="352"/>
      <c r="DX92" s="352"/>
      <c r="DY92" s="352"/>
      <c r="DZ92" s="352"/>
      <c r="EA92" s="352"/>
      <c r="EB92" s="353"/>
    </row>
    <row r="93" spans="2:133" s="326" customFormat="1" collapsed="1" x14ac:dyDescent="0.25">
      <c r="B93" s="798" t="s">
        <v>11</v>
      </c>
      <c r="C93" s="798" t="s">
        <v>11</v>
      </c>
      <c r="D93" s="362"/>
      <c r="E93" s="327"/>
      <c r="F93" s="343"/>
      <c r="G93" s="343"/>
      <c r="H93" s="343"/>
      <c r="I93" s="343"/>
      <c r="J93" s="343"/>
      <c r="K93" s="343"/>
      <c r="L93" s="343"/>
      <c r="M93" s="343"/>
      <c r="N93" s="343"/>
      <c r="O93" s="329"/>
      <c r="P93" s="271"/>
      <c r="Q93" s="362"/>
      <c r="R93" s="327"/>
      <c r="S93" s="343"/>
      <c r="T93" s="343"/>
      <c r="U93" s="343"/>
      <c r="V93" s="343"/>
      <c r="W93" s="343"/>
      <c r="X93" s="343"/>
      <c r="Y93" s="343"/>
      <c r="Z93" s="343"/>
      <c r="AA93" s="343"/>
      <c r="AB93" s="329"/>
      <c r="AC93" s="271"/>
      <c r="AD93" s="362"/>
      <c r="AE93" s="327"/>
      <c r="AF93" s="343"/>
      <c r="AG93" s="343"/>
      <c r="AH93" s="343"/>
      <c r="AI93" s="343"/>
      <c r="AJ93" s="343"/>
      <c r="AK93" s="343"/>
      <c r="AL93" s="343"/>
      <c r="AM93" s="343"/>
      <c r="AN93" s="343"/>
      <c r="AO93" s="329"/>
      <c r="AP93" s="271"/>
      <c r="AQ93" s="362"/>
      <c r="AR93" s="327"/>
      <c r="AS93" s="343"/>
      <c r="AT93" s="343"/>
      <c r="AU93" s="343"/>
      <c r="AV93" s="343"/>
      <c r="AW93" s="343"/>
      <c r="AX93" s="343"/>
      <c r="AY93" s="343"/>
      <c r="AZ93" s="343"/>
      <c r="BA93" s="343"/>
      <c r="BB93" s="329"/>
      <c r="BC93" s="271"/>
      <c r="BD93" s="362"/>
      <c r="BE93" s="327"/>
      <c r="BF93" s="343"/>
      <c r="BG93" s="343"/>
      <c r="BH93" s="343"/>
      <c r="BI93" s="343"/>
      <c r="BJ93" s="343"/>
      <c r="BK93" s="343"/>
      <c r="BL93" s="343"/>
      <c r="BM93" s="343"/>
      <c r="BN93" s="343"/>
      <c r="BO93" s="329"/>
      <c r="BP93" s="271"/>
      <c r="BQ93" s="362"/>
      <c r="BR93" s="327"/>
      <c r="BS93" s="343"/>
      <c r="BT93" s="343"/>
      <c r="BU93" s="343"/>
      <c r="BV93" s="343"/>
      <c r="BW93" s="343"/>
      <c r="BX93" s="343"/>
      <c r="BY93" s="343"/>
      <c r="BZ93" s="343"/>
      <c r="CA93" s="343"/>
      <c r="CB93" s="329"/>
      <c r="CC93" s="271"/>
      <c r="CD93" s="362"/>
      <c r="CE93" s="327"/>
      <c r="CF93" s="343"/>
      <c r="CG93" s="343"/>
      <c r="CH93" s="343"/>
      <c r="CI93" s="343"/>
      <c r="CJ93" s="343"/>
      <c r="CK93" s="343"/>
      <c r="CL93" s="343"/>
      <c r="CM93" s="343"/>
      <c r="CN93" s="343"/>
      <c r="CO93" s="329"/>
      <c r="CP93" s="271"/>
      <c r="CQ93" s="362"/>
      <c r="CR93" s="327"/>
      <c r="CS93" s="343"/>
      <c r="CT93" s="343"/>
      <c r="CU93" s="343"/>
      <c r="CV93" s="343"/>
      <c r="CW93" s="343"/>
      <c r="CX93" s="343"/>
      <c r="CY93" s="343"/>
      <c r="CZ93" s="343"/>
      <c r="DA93" s="343"/>
      <c r="DB93" s="329"/>
      <c r="DC93" s="271"/>
      <c r="DD93" s="362"/>
      <c r="DE93" s="327"/>
      <c r="DF93" s="343"/>
      <c r="DG93" s="343"/>
      <c r="DH93" s="343"/>
      <c r="DI93" s="343"/>
      <c r="DJ93" s="343"/>
      <c r="DK93" s="343"/>
      <c r="DL93" s="343"/>
      <c r="DM93" s="343"/>
      <c r="DN93" s="343"/>
      <c r="DO93" s="329"/>
      <c r="DP93" s="271"/>
      <c r="DQ93" s="362"/>
      <c r="DR93" s="327"/>
      <c r="DS93" s="343"/>
      <c r="DT93" s="343"/>
      <c r="DU93" s="343"/>
      <c r="DV93" s="343"/>
      <c r="DW93" s="343"/>
      <c r="DX93" s="343"/>
      <c r="DY93" s="343"/>
      <c r="DZ93" s="343"/>
      <c r="EA93" s="343"/>
      <c r="EB93" s="329"/>
      <c r="EC93" s="271"/>
    </row>
    <row r="94" spans="2:133" s="326" customFormat="1" ht="5.0999999999999996" customHeight="1" x14ac:dyDescent="0.25">
      <c r="B94" s="210"/>
      <c r="C94" s="210"/>
      <c r="D94" s="362"/>
      <c r="E94" s="345"/>
      <c r="F94" s="346"/>
      <c r="G94" s="346"/>
      <c r="H94" s="346"/>
      <c r="I94" s="346"/>
      <c r="J94" s="346"/>
      <c r="K94" s="346"/>
      <c r="L94" s="346"/>
      <c r="M94" s="346"/>
      <c r="N94" s="346"/>
      <c r="O94" s="731"/>
      <c r="P94" s="271"/>
      <c r="Q94" s="362"/>
      <c r="R94" s="345"/>
      <c r="S94" s="346"/>
      <c r="T94" s="346"/>
      <c r="U94" s="346"/>
      <c r="V94" s="346"/>
      <c r="W94" s="346"/>
      <c r="X94" s="346"/>
      <c r="Y94" s="346"/>
      <c r="Z94" s="346"/>
      <c r="AA94" s="346"/>
      <c r="AB94" s="731"/>
      <c r="AC94" s="271"/>
      <c r="AD94" s="362"/>
      <c r="AE94" s="345"/>
      <c r="AF94" s="346"/>
      <c r="AG94" s="346"/>
      <c r="AH94" s="346"/>
      <c r="AI94" s="346"/>
      <c r="AJ94" s="346"/>
      <c r="AK94" s="346"/>
      <c r="AL94" s="346"/>
      <c r="AM94" s="346"/>
      <c r="AN94" s="346"/>
      <c r="AO94" s="731"/>
      <c r="AP94" s="271"/>
      <c r="AQ94" s="362"/>
      <c r="AR94" s="345"/>
      <c r="AS94" s="346"/>
      <c r="AT94" s="346"/>
      <c r="AU94" s="346"/>
      <c r="AV94" s="346"/>
      <c r="AW94" s="346"/>
      <c r="AX94" s="346"/>
      <c r="AY94" s="346"/>
      <c r="AZ94" s="346"/>
      <c r="BA94" s="346"/>
      <c r="BB94" s="731"/>
      <c r="BC94" s="271"/>
      <c r="BD94" s="362"/>
      <c r="BE94" s="345"/>
      <c r="BF94" s="346"/>
      <c r="BG94" s="346"/>
      <c r="BH94" s="346"/>
      <c r="BI94" s="346"/>
      <c r="BJ94" s="346"/>
      <c r="BK94" s="346"/>
      <c r="BL94" s="346"/>
      <c r="BM94" s="346"/>
      <c r="BN94" s="346"/>
      <c r="BO94" s="731"/>
      <c r="BP94" s="271"/>
      <c r="BQ94" s="362"/>
      <c r="BR94" s="345"/>
      <c r="BS94" s="346"/>
      <c r="BT94" s="346"/>
      <c r="BU94" s="346"/>
      <c r="BV94" s="346"/>
      <c r="BW94" s="346"/>
      <c r="BX94" s="346"/>
      <c r="BY94" s="346"/>
      <c r="BZ94" s="346"/>
      <c r="CA94" s="346"/>
      <c r="CB94" s="731"/>
      <c r="CC94" s="271"/>
      <c r="CD94" s="362"/>
      <c r="CE94" s="345"/>
      <c r="CF94" s="346"/>
      <c r="CG94" s="346"/>
      <c r="CH94" s="346"/>
      <c r="CI94" s="346"/>
      <c r="CJ94" s="346"/>
      <c r="CK94" s="346"/>
      <c r="CL94" s="346"/>
      <c r="CM94" s="346"/>
      <c r="CN94" s="346"/>
      <c r="CO94" s="731"/>
      <c r="CP94" s="271"/>
      <c r="CQ94" s="362"/>
      <c r="CR94" s="345"/>
      <c r="CS94" s="346"/>
      <c r="CT94" s="346"/>
      <c r="CU94" s="346"/>
      <c r="CV94" s="346"/>
      <c r="CW94" s="346"/>
      <c r="CX94" s="346"/>
      <c r="CY94" s="346"/>
      <c r="CZ94" s="346"/>
      <c r="DA94" s="346"/>
      <c r="DB94" s="731"/>
      <c r="DC94" s="271"/>
      <c r="DD94" s="362"/>
      <c r="DE94" s="345"/>
      <c r="DF94" s="346"/>
      <c r="DG94" s="346"/>
      <c r="DH94" s="346"/>
      <c r="DI94" s="346"/>
      <c r="DJ94" s="346"/>
      <c r="DK94" s="346"/>
      <c r="DL94" s="346"/>
      <c r="DM94" s="346"/>
      <c r="DN94" s="346"/>
      <c r="DO94" s="731"/>
      <c r="DP94" s="271"/>
      <c r="DQ94" s="362"/>
      <c r="DR94" s="345"/>
      <c r="DS94" s="346"/>
      <c r="DT94" s="346"/>
      <c r="DU94" s="346"/>
      <c r="DV94" s="346"/>
      <c r="DW94" s="346"/>
      <c r="DX94" s="346"/>
      <c r="DY94" s="346"/>
      <c r="DZ94" s="346"/>
      <c r="EA94" s="346"/>
      <c r="EB94" s="731"/>
      <c r="EC94" s="271"/>
    </row>
    <row r="95" spans="2:133" s="326" customFormat="1" x14ac:dyDescent="0.25">
      <c r="B95" s="9" t="s">
        <v>516</v>
      </c>
      <c r="C95" s="9"/>
      <c r="D95" s="362"/>
      <c r="E95" s="345"/>
      <c r="F95" s="346"/>
      <c r="G95" s="346"/>
      <c r="H95" s="346"/>
      <c r="I95" s="346"/>
      <c r="J95" s="346"/>
      <c r="K95" s="346"/>
      <c r="L95" s="346"/>
      <c r="M95" s="346"/>
      <c r="N95" s="346"/>
      <c r="O95" s="731"/>
      <c r="P95" s="271"/>
      <c r="Q95" s="362"/>
      <c r="R95" s="345"/>
      <c r="S95" s="346"/>
      <c r="T95" s="346"/>
      <c r="U95" s="346"/>
      <c r="V95" s="346"/>
      <c r="W95" s="346"/>
      <c r="X95" s="346"/>
      <c r="Y95" s="346"/>
      <c r="Z95" s="346"/>
      <c r="AA95" s="346"/>
      <c r="AB95" s="731"/>
      <c r="AC95" s="271"/>
      <c r="AD95" s="362"/>
      <c r="AE95" s="345"/>
      <c r="AF95" s="346"/>
      <c r="AG95" s="346"/>
      <c r="AH95" s="346"/>
      <c r="AI95" s="346"/>
      <c r="AJ95" s="346"/>
      <c r="AK95" s="346"/>
      <c r="AL95" s="346"/>
      <c r="AM95" s="346"/>
      <c r="AN95" s="346"/>
      <c r="AO95" s="731"/>
      <c r="AP95" s="271"/>
      <c r="AQ95" s="362"/>
      <c r="AR95" s="345"/>
      <c r="AS95" s="346"/>
      <c r="AT95" s="346"/>
      <c r="AU95" s="346"/>
      <c r="AV95" s="346"/>
      <c r="AW95" s="346"/>
      <c r="AX95" s="346"/>
      <c r="AY95" s="346"/>
      <c r="AZ95" s="346"/>
      <c r="BA95" s="346"/>
      <c r="BB95" s="731"/>
      <c r="BC95" s="271"/>
      <c r="BD95" s="362"/>
      <c r="BE95" s="345"/>
      <c r="BF95" s="346"/>
      <c r="BG95" s="346"/>
      <c r="BH95" s="346"/>
      <c r="BI95" s="346"/>
      <c r="BJ95" s="346"/>
      <c r="BK95" s="346"/>
      <c r="BL95" s="346"/>
      <c r="BM95" s="346"/>
      <c r="BN95" s="346"/>
      <c r="BO95" s="731"/>
      <c r="BP95" s="271"/>
      <c r="BQ95" s="362"/>
      <c r="BR95" s="345"/>
      <c r="BS95" s="346"/>
      <c r="BT95" s="346"/>
      <c r="BU95" s="346"/>
      <c r="BV95" s="346"/>
      <c r="BW95" s="346"/>
      <c r="BX95" s="346"/>
      <c r="BY95" s="346"/>
      <c r="BZ95" s="346"/>
      <c r="CA95" s="346"/>
      <c r="CB95" s="731"/>
      <c r="CC95" s="271"/>
      <c r="CD95" s="362"/>
      <c r="CE95" s="345"/>
      <c r="CF95" s="346"/>
      <c r="CG95" s="346"/>
      <c r="CH95" s="346"/>
      <c r="CI95" s="346"/>
      <c r="CJ95" s="346"/>
      <c r="CK95" s="346"/>
      <c r="CL95" s="346"/>
      <c r="CM95" s="346"/>
      <c r="CN95" s="346"/>
      <c r="CO95" s="731"/>
      <c r="CP95" s="271"/>
      <c r="CQ95" s="362"/>
      <c r="CR95" s="345"/>
      <c r="CS95" s="346"/>
      <c r="CT95" s="346"/>
      <c r="CU95" s="346"/>
      <c r="CV95" s="346"/>
      <c r="CW95" s="346"/>
      <c r="CX95" s="346"/>
      <c r="CY95" s="346"/>
      <c r="CZ95" s="346"/>
      <c r="DA95" s="346"/>
      <c r="DB95" s="731"/>
      <c r="DC95" s="271"/>
      <c r="DD95" s="362"/>
      <c r="DE95" s="345"/>
      <c r="DF95" s="346"/>
      <c r="DG95" s="346"/>
      <c r="DH95" s="346"/>
      <c r="DI95" s="346"/>
      <c r="DJ95" s="346"/>
      <c r="DK95" s="346"/>
      <c r="DL95" s="346"/>
      <c r="DM95" s="346"/>
      <c r="DN95" s="346"/>
      <c r="DO95" s="731"/>
      <c r="DP95" s="271"/>
      <c r="DQ95" s="362"/>
      <c r="DR95" s="345"/>
      <c r="DS95" s="346"/>
      <c r="DT95" s="346"/>
      <c r="DU95" s="346"/>
      <c r="DV95" s="346"/>
      <c r="DW95" s="346"/>
      <c r="DX95" s="346"/>
      <c r="DY95" s="346"/>
      <c r="DZ95" s="346"/>
      <c r="EA95" s="346"/>
      <c r="EB95" s="731"/>
      <c r="EC95" s="271"/>
    </row>
    <row r="96" spans="2:133" s="326" customFormat="1" x14ac:dyDescent="0.25">
      <c r="B96" s="729"/>
      <c r="C96" s="65" t="s">
        <v>481</v>
      </c>
      <c r="D96" s="362"/>
      <c r="E96" s="351"/>
      <c r="F96" s="364"/>
      <c r="G96" s="352"/>
      <c r="H96" s="352"/>
      <c r="I96" s="352"/>
      <c r="J96" s="352"/>
      <c r="K96" s="352"/>
      <c r="L96" s="352"/>
      <c r="M96" s="352"/>
      <c r="N96" s="352"/>
      <c r="O96" s="731"/>
      <c r="P96" s="271"/>
      <c r="Q96" s="362"/>
      <c r="R96" s="345"/>
      <c r="S96" s="346"/>
      <c r="T96" s="346"/>
      <c r="U96" s="346"/>
      <c r="V96" s="346"/>
      <c r="W96" s="346"/>
      <c r="X96" s="346"/>
      <c r="Y96" s="346"/>
      <c r="Z96" s="346"/>
      <c r="AA96" s="346"/>
      <c r="AB96" s="731"/>
      <c r="AC96" s="271"/>
      <c r="AD96" s="362"/>
      <c r="AE96" s="345"/>
      <c r="AF96" s="346"/>
      <c r="AG96" s="346"/>
      <c r="AH96" s="346"/>
      <c r="AI96" s="346"/>
      <c r="AJ96" s="346"/>
      <c r="AK96" s="346"/>
      <c r="AL96" s="346"/>
      <c r="AM96" s="346"/>
      <c r="AN96" s="346"/>
      <c r="AO96" s="731"/>
      <c r="AP96" s="271"/>
      <c r="AQ96" s="362"/>
      <c r="AR96" s="345"/>
      <c r="AS96" s="346"/>
      <c r="AT96" s="346"/>
      <c r="AU96" s="346"/>
      <c r="AV96" s="346"/>
      <c r="AW96" s="346"/>
      <c r="AX96" s="346"/>
      <c r="AY96" s="346"/>
      <c r="AZ96" s="346"/>
      <c r="BA96" s="346"/>
      <c r="BB96" s="731"/>
      <c r="BC96" s="271"/>
      <c r="BD96" s="362"/>
      <c r="BE96" s="345"/>
      <c r="BF96" s="346"/>
      <c r="BG96" s="346"/>
      <c r="BH96" s="346"/>
      <c r="BI96" s="346"/>
      <c r="BJ96" s="346"/>
      <c r="BK96" s="346"/>
      <c r="BL96" s="346"/>
      <c r="BM96" s="346"/>
      <c r="BN96" s="346"/>
      <c r="BO96" s="731"/>
      <c r="BP96" s="271"/>
      <c r="BQ96" s="362"/>
      <c r="BR96" s="345"/>
      <c r="BS96" s="346"/>
      <c r="BT96" s="346"/>
      <c r="BU96" s="346"/>
      <c r="BV96" s="346"/>
      <c r="BW96" s="346"/>
      <c r="BX96" s="346"/>
      <c r="BY96" s="346"/>
      <c r="BZ96" s="346"/>
      <c r="CA96" s="346"/>
      <c r="CB96" s="731"/>
      <c r="CC96" s="271"/>
      <c r="CD96" s="362"/>
      <c r="CE96" s="345"/>
      <c r="CF96" s="346"/>
      <c r="CG96" s="346"/>
      <c r="CH96" s="346"/>
      <c r="CI96" s="346"/>
      <c r="CJ96" s="346"/>
      <c r="CK96" s="346"/>
      <c r="CL96" s="346"/>
      <c r="CM96" s="346"/>
      <c r="CN96" s="346"/>
      <c r="CO96" s="731"/>
      <c r="CP96" s="271"/>
      <c r="CQ96" s="362"/>
      <c r="CR96" s="345"/>
      <c r="CS96" s="346"/>
      <c r="CT96" s="346"/>
      <c r="CU96" s="346"/>
      <c r="CV96" s="346"/>
      <c r="CW96" s="346"/>
      <c r="CX96" s="346"/>
      <c r="CY96" s="346"/>
      <c r="CZ96" s="346"/>
      <c r="DA96" s="346"/>
      <c r="DB96" s="731"/>
      <c r="DC96" s="271"/>
      <c r="DD96" s="362"/>
      <c r="DE96" s="345"/>
      <c r="DF96" s="346"/>
      <c r="DG96" s="346"/>
      <c r="DH96" s="346"/>
      <c r="DI96" s="346"/>
      <c r="DJ96" s="346"/>
      <c r="DK96" s="346"/>
      <c r="DL96" s="346"/>
      <c r="DM96" s="346"/>
      <c r="DN96" s="346"/>
      <c r="DO96" s="731"/>
      <c r="DP96" s="271"/>
      <c r="DQ96" s="362"/>
      <c r="DR96" s="345"/>
      <c r="DS96" s="346"/>
      <c r="DT96" s="346"/>
      <c r="DU96" s="346"/>
      <c r="DV96" s="346"/>
      <c r="DW96" s="346"/>
      <c r="DX96" s="346"/>
      <c r="DY96" s="346"/>
      <c r="DZ96" s="346"/>
      <c r="EA96" s="346"/>
      <c r="EB96" s="731"/>
      <c r="EC96" s="271"/>
    </row>
    <row r="97" spans="2:133" s="326" customFormat="1" x14ac:dyDescent="0.25">
      <c r="B97" s="729"/>
      <c r="C97" s="65" t="s">
        <v>484</v>
      </c>
      <c r="D97" s="362"/>
      <c r="E97" s="351"/>
      <c r="F97" s="364"/>
      <c r="G97" s="352"/>
      <c r="H97" s="352"/>
      <c r="I97" s="352"/>
      <c r="J97" s="352"/>
      <c r="K97" s="352"/>
      <c r="L97" s="352"/>
      <c r="M97" s="352"/>
      <c r="N97" s="352"/>
      <c r="O97" s="731"/>
      <c r="P97" s="271"/>
      <c r="Q97" s="362"/>
      <c r="R97" s="345"/>
      <c r="S97" s="346"/>
      <c r="T97" s="346"/>
      <c r="U97" s="346"/>
      <c r="V97" s="346"/>
      <c r="W97" s="346"/>
      <c r="X97" s="346"/>
      <c r="Y97" s="346"/>
      <c r="Z97" s="346"/>
      <c r="AA97" s="346"/>
      <c r="AB97" s="731"/>
      <c r="AC97" s="271"/>
      <c r="AD97" s="362"/>
      <c r="AE97" s="345"/>
      <c r="AF97" s="346"/>
      <c r="AG97" s="346"/>
      <c r="AH97" s="346"/>
      <c r="AI97" s="346"/>
      <c r="AJ97" s="346"/>
      <c r="AK97" s="346"/>
      <c r="AL97" s="346"/>
      <c r="AM97" s="346"/>
      <c r="AN97" s="346"/>
      <c r="AO97" s="731"/>
      <c r="AP97" s="271"/>
      <c r="AQ97" s="362"/>
      <c r="AR97" s="345"/>
      <c r="AS97" s="346"/>
      <c r="AT97" s="346"/>
      <c r="AU97" s="346"/>
      <c r="AV97" s="346"/>
      <c r="AW97" s="346"/>
      <c r="AX97" s="346"/>
      <c r="AY97" s="346"/>
      <c r="AZ97" s="346"/>
      <c r="BA97" s="346"/>
      <c r="BB97" s="731"/>
      <c r="BC97" s="271"/>
      <c r="BD97" s="362"/>
      <c r="BE97" s="345"/>
      <c r="BF97" s="346"/>
      <c r="BG97" s="346"/>
      <c r="BH97" s="346"/>
      <c r="BI97" s="346"/>
      <c r="BJ97" s="346"/>
      <c r="BK97" s="346"/>
      <c r="BL97" s="346"/>
      <c r="BM97" s="346"/>
      <c r="BN97" s="346"/>
      <c r="BO97" s="731"/>
      <c r="BP97" s="271"/>
      <c r="BQ97" s="362"/>
      <c r="BR97" s="345"/>
      <c r="BS97" s="346"/>
      <c r="BT97" s="346"/>
      <c r="BU97" s="346"/>
      <c r="BV97" s="346"/>
      <c r="BW97" s="346"/>
      <c r="BX97" s="346"/>
      <c r="BY97" s="346"/>
      <c r="BZ97" s="346"/>
      <c r="CA97" s="346"/>
      <c r="CB97" s="731"/>
      <c r="CC97" s="271"/>
      <c r="CD97" s="362"/>
      <c r="CE97" s="345"/>
      <c r="CF97" s="346"/>
      <c r="CG97" s="346"/>
      <c r="CH97" s="346"/>
      <c r="CI97" s="346"/>
      <c r="CJ97" s="346"/>
      <c r="CK97" s="346"/>
      <c r="CL97" s="346"/>
      <c r="CM97" s="346"/>
      <c r="CN97" s="346"/>
      <c r="CO97" s="731"/>
      <c r="CP97" s="271"/>
      <c r="CQ97" s="362"/>
      <c r="CR97" s="345"/>
      <c r="CS97" s="346"/>
      <c r="CT97" s="346"/>
      <c r="CU97" s="346"/>
      <c r="CV97" s="346"/>
      <c r="CW97" s="346"/>
      <c r="CX97" s="346"/>
      <c r="CY97" s="346"/>
      <c r="CZ97" s="346"/>
      <c r="DA97" s="346"/>
      <c r="DB97" s="731"/>
      <c r="DC97" s="271"/>
      <c r="DD97" s="362"/>
      <c r="DE97" s="345"/>
      <c r="DF97" s="346"/>
      <c r="DG97" s="346"/>
      <c r="DH97" s="346"/>
      <c r="DI97" s="346"/>
      <c r="DJ97" s="346"/>
      <c r="DK97" s="346"/>
      <c r="DL97" s="346"/>
      <c r="DM97" s="346"/>
      <c r="DN97" s="346"/>
      <c r="DO97" s="731"/>
      <c r="DP97" s="271"/>
      <c r="DQ97" s="362"/>
      <c r="DR97" s="345"/>
      <c r="DS97" s="346"/>
      <c r="DT97" s="346"/>
      <c r="DU97" s="346"/>
      <c r="DV97" s="346"/>
      <c r="DW97" s="346"/>
      <c r="DX97" s="346"/>
      <c r="DY97" s="346"/>
      <c r="DZ97" s="346"/>
      <c r="EA97" s="346"/>
      <c r="EB97" s="731"/>
      <c r="EC97" s="271"/>
    </row>
    <row r="98" spans="2:133" s="326" customFormat="1" x14ac:dyDescent="0.25">
      <c r="B98" s="729"/>
      <c r="C98" s="698" t="s">
        <v>485</v>
      </c>
      <c r="D98" s="362"/>
      <c r="E98" s="351"/>
      <c r="F98" s="364"/>
      <c r="G98" s="352"/>
      <c r="H98" s="352"/>
      <c r="I98" s="352"/>
      <c r="J98" s="352"/>
      <c r="K98" s="352"/>
      <c r="L98" s="352"/>
      <c r="M98" s="352"/>
      <c r="N98" s="352"/>
      <c r="O98" s="731"/>
      <c r="P98" s="271"/>
      <c r="Q98" s="362"/>
      <c r="R98" s="345"/>
      <c r="S98" s="346"/>
      <c r="T98" s="346"/>
      <c r="U98" s="346"/>
      <c r="V98" s="346"/>
      <c r="W98" s="346"/>
      <c r="X98" s="346"/>
      <c r="Y98" s="346"/>
      <c r="Z98" s="346"/>
      <c r="AA98" s="346"/>
      <c r="AB98" s="731"/>
      <c r="AC98" s="271"/>
      <c r="AD98" s="362"/>
      <c r="AE98" s="345"/>
      <c r="AF98" s="346"/>
      <c r="AG98" s="346"/>
      <c r="AH98" s="346"/>
      <c r="AI98" s="346"/>
      <c r="AJ98" s="346"/>
      <c r="AK98" s="346"/>
      <c r="AL98" s="346"/>
      <c r="AM98" s="346"/>
      <c r="AN98" s="346"/>
      <c r="AO98" s="731"/>
      <c r="AP98" s="271"/>
      <c r="AQ98" s="362"/>
      <c r="AR98" s="345"/>
      <c r="AS98" s="346"/>
      <c r="AT98" s="346"/>
      <c r="AU98" s="346"/>
      <c r="AV98" s="346"/>
      <c r="AW98" s="346"/>
      <c r="AX98" s="346"/>
      <c r="AY98" s="346"/>
      <c r="AZ98" s="346"/>
      <c r="BA98" s="346"/>
      <c r="BB98" s="731"/>
      <c r="BC98" s="271"/>
      <c r="BD98" s="362"/>
      <c r="BE98" s="345"/>
      <c r="BF98" s="346"/>
      <c r="BG98" s="346"/>
      <c r="BH98" s="346"/>
      <c r="BI98" s="346"/>
      <c r="BJ98" s="346"/>
      <c r="BK98" s="346"/>
      <c r="BL98" s="346"/>
      <c r="BM98" s="346"/>
      <c r="BN98" s="346"/>
      <c r="BO98" s="731"/>
      <c r="BP98" s="271"/>
      <c r="BQ98" s="362"/>
      <c r="BR98" s="345"/>
      <c r="BS98" s="346"/>
      <c r="BT98" s="346"/>
      <c r="BU98" s="346"/>
      <c r="BV98" s="346"/>
      <c r="BW98" s="346"/>
      <c r="BX98" s="346"/>
      <c r="BY98" s="346"/>
      <c r="BZ98" s="346"/>
      <c r="CA98" s="346"/>
      <c r="CB98" s="731"/>
      <c r="CC98" s="271"/>
      <c r="CD98" s="362"/>
      <c r="CE98" s="345"/>
      <c r="CF98" s="346"/>
      <c r="CG98" s="346"/>
      <c r="CH98" s="346"/>
      <c r="CI98" s="346"/>
      <c r="CJ98" s="346"/>
      <c r="CK98" s="346"/>
      <c r="CL98" s="346"/>
      <c r="CM98" s="346"/>
      <c r="CN98" s="346"/>
      <c r="CO98" s="731"/>
      <c r="CP98" s="271"/>
      <c r="CQ98" s="362"/>
      <c r="CR98" s="345"/>
      <c r="CS98" s="346"/>
      <c r="CT98" s="346"/>
      <c r="CU98" s="346"/>
      <c r="CV98" s="346"/>
      <c r="CW98" s="346"/>
      <c r="CX98" s="346"/>
      <c r="CY98" s="346"/>
      <c r="CZ98" s="346"/>
      <c r="DA98" s="346"/>
      <c r="DB98" s="731"/>
      <c r="DC98" s="271"/>
      <c r="DD98" s="362"/>
      <c r="DE98" s="345"/>
      <c r="DF98" s="346"/>
      <c r="DG98" s="346"/>
      <c r="DH98" s="346"/>
      <c r="DI98" s="346"/>
      <c r="DJ98" s="346"/>
      <c r="DK98" s="346"/>
      <c r="DL98" s="346"/>
      <c r="DM98" s="346"/>
      <c r="DN98" s="346"/>
      <c r="DO98" s="731"/>
      <c r="DP98" s="271"/>
      <c r="DQ98" s="362"/>
      <c r="DR98" s="345"/>
      <c r="DS98" s="346"/>
      <c r="DT98" s="346"/>
      <c r="DU98" s="346"/>
      <c r="DV98" s="346"/>
      <c r="DW98" s="346"/>
      <c r="DX98" s="346"/>
      <c r="DY98" s="346"/>
      <c r="DZ98" s="346"/>
      <c r="EA98" s="346"/>
      <c r="EB98" s="731"/>
      <c r="EC98" s="271"/>
    </row>
    <row r="99" spans="2:133" x14ac:dyDescent="0.25">
      <c r="B99" s="729"/>
      <c r="C99" s="698" t="s">
        <v>486</v>
      </c>
      <c r="D99" s="362"/>
      <c r="E99" s="351"/>
      <c r="F99" s="364"/>
      <c r="G99" s="352"/>
      <c r="H99" s="352"/>
      <c r="I99" s="352"/>
      <c r="J99" s="352"/>
      <c r="K99" s="352"/>
      <c r="L99" s="352"/>
      <c r="M99" s="352"/>
      <c r="N99" s="352"/>
      <c r="O99" s="324"/>
      <c r="Q99" s="362"/>
      <c r="R99" s="351"/>
      <c r="S99" s="364"/>
      <c r="T99" s="352"/>
      <c r="U99" s="352"/>
      <c r="V99" s="352"/>
      <c r="W99" s="352"/>
      <c r="X99" s="352"/>
      <c r="Y99" s="352"/>
      <c r="Z99" s="352"/>
      <c r="AA99" s="352"/>
      <c r="AB99" s="324"/>
      <c r="AD99" s="362"/>
      <c r="AE99" s="351"/>
      <c r="AF99" s="364"/>
      <c r="AG99" s="352"/>
      <c r="AH99" s="352"/>
      <c r="AI99" s="352"/>
      <c r="AJ99" s="352"/>
      <c r="AK99" s="352"/>
      <c r="AL99" s="352"/>
      <c r="AM99" s="352"/>
      <c r="AN99" s="352"/>
      <c r="AO99" s="324"/>
      <c r="AQ99" s="362"/>
      <c r="AR99" s="351"/>
      <c r="AS99" s="364"/>
      <c r="AT99" s="352"/>
      <c r="AU99" s="352"/>
      <c r="AV99" s="352"/>
      <c r="AW99" s="352"/>
      <c r="AX99" s="352"/>
      <c r="AY99" s="352"/>
      <c r="AZ99" s="352"/>
      <c r="BA99" s="352"/>
      <c r="BB99" s="324"/>
      <c r="BD99" s="362"/>
      <c r="BE99" s="351"/>
      <c r="BF99" s="364"/>
      <c r="BG99" s="352"/>
      <c r="BH99" s="352"/>
      <c r="BI99" s="352"/>
      <c r="BJ99" s="352"/>
      <c r="BK99" s="352"/>
      <c r="BL99" s="352"/>
      <c r="BM99" s="352"/>
      <c r="BN99" s="352"/>
      <c r="BO99" s="324"/>
      <c r="BQ99" s="362"/>
      <c r="BR99" s="351"/>
      <c r="BS99" s="364"/>
      <c r="BT99" s="352"/>
      <c r="BU99" s="352"/>
      <c r="BV99" s="352"/>
      <c r="BW99" s="352"/>
      <c r="BX99" s="352"/>
      <c r="BY99" s="352"/>
      <c r="BZ99" s="352"/>
      <c r="CA99" s="352"/>
      <c r="CB99" s="324"/>
      <c r="CD99" s="362"/>
      <c r="CE99" s="351"/>
      <c r="CF99" s="364"/>
      <c r="CG99" s="352"/>
      <c r="CH99" s="352"/>
      <c r="CI99" s="352"/>
      <c r="CJ99" s="352"/>
      <c r="CK99" s="352"/>
      <c r="CL99" s="352"/>
      <c r="CM99" s="352"/>
      <c r="CN99" s="352"/>
      <c r="CO99" s="324"/>
      <c r="CQ99" s="362"/>
      <c r="CR99" s="351"/>
      <c r="CS99" s="364"/>
      <c r="CT99" s="352"/>
      <c r="CU99" s="352"/>
      <c r="CV99" s="352"/>
      <c r="CW99" s="352"/>
      <c r="CX99" s="352"/>
      <c r="CY99" s="352"/>
      <c r="CZ99" s="352"/>
      <c r="DA99" s="352"/>
      <c r="DB99" s="324"/>
      <c r="DD99" s="362"/>
      <c r="DE99" s="351"/>
      <c r="DF99" s="364"/>
      <c r="DG99" s="352"/>
      <c r="DH99" s="352"/>
      <c r="DI99" s="352"/>
      <c r="DJ99" s="352"/>
      <c r="DK99" s="352"/>
      <c r="DL99" s="352"/>
      <c r="DM99" s="352"/>
      <c r="DN99" s="352"/>
      <c r="DO99" s="324"/>
      <c r="DQ99" s="362"/>
      <c r="DR99" s="351"/>
      <c r="DS99" s="364"/>
      <c r="DT99" s="352"/>
      <c r="DU99" s="352"/>
      <c r="DV99" s="352"/>
      <c r="DW99" s="352"/>
      <c r="DX99" s="352"/>
      <c r="DY99" s="352"/>
      <c r="DZ99" s="352"/>
      <c r="EA99" s="352"/>
      <c r="EB99" s="324"/>
    </row>
    <row r="100" spans="2:133" x14ac:dyDescent="0.25">
      <c r="B100" s="798" t="s">
        <v>517</v>
      </c>
      <c r="C100" s="798" t="s">
        <v>11</v>
      </c>
      <c r="E100" s="365"/>
      <c r="F100" s="366"/>
      <c r="G100" s="366"/>
      <c r="H100" s="366"/>
      <c r="I100" s="366"/>
      <c r="J100" s="366"/>
      <c r="K100" s="366"/>
      <c r="L100" s="366"/>
      <c r="M100" s="366"/>
      <c r="N100" s="366"/>
      <c r="O100" s="324"/>
      <c r="R100" s="365"/>
      <c r="S100" s="366"/>
      <c r="T100" s="366"/>
      <c r="U100" s="366"/>
      <c r="V100" s="366"/>
      <c r="W100" s="366"/>
      <c r="X100" s="366"/>
      <c r="Y100" s="366"/>
      <c r="Z100" s="366"/>
      <c r="AA100" s="366"/>
      <c r="AB100" s="324"/>
      <c r="AE100" s="365"/>
      <c r="AF100" s="366"/>
      <c r="AG100" s="366"/>
      <c r="AH100" s="366"/>
      <c r="AI100" s="366"/>
      <c r="AJ100" s="366"/>
      <c r="AK100" s="366"/>
      <c r="AL100" s="366"/>
      <c r="AM100" s="366"/>
      <c r="AN100" s="366"/>
      <c r="AO100" s="324"/>
      <c r="AR100" s="365"/>
      <c r="AS100" s="366"/>
      <c r="AT100" s="366"/>
      <c r="AU100" s="366"/>
      <c r="AV100" s="366"/>
      <c r="AW100" s="366"/>
      <c r="AX100" s="366"/>
      <c r="AY100" s="366"/>
      <c r="AZ100" s="366"/>
      <c r="BA100" s="366"/>
      <c r="BB100" s="324"/>
      <c r="BE100" s="365"/>
      <c r="BF100" s="366"/>
      <c r="BG100" s="366"/>
      <c r="BH100" s="366"/>
      <c r="BI100" s="366"/>
      <c r="BJ100" s="366"/>
      <c r="BK100" s="366"/>
      <c r="BL100" s="366"/>
      <c r="BM100" s="366"/>
      <c r="BN100" s="366"/>
      <c r="BO100" s="324"/>
      <c r="BR100" s="365"/>
      <c r="BS100" s="366"/>
      <c r="BT100" s="366"/>
      <c r="BU100" s="366"/>
      <c r="BV100" s="366"/>
      <c r="BW100" s="366"/>
      <c r="BX100" s="366"/>
      <c r="BY100" s="366"/>
      <c r="BZ100" s="366"/>
      <c r="CA100" s="366"/>
      <c r="CB100" s="324"/>
      <c r="CE100" s="365"/>
      <c r="CF100" s="366"/>
      <c r="CG100" s="366"/>
      <c r="CH100" s="366"/>
      <c r="CI100" s="366"/>
      <c r="CJ100" s="366"/>
      <c r="CK100" s="366"/>
      <c r="CL100" s="366"/>
      <c r="CM100" s="366"/>
      <c r="CN100" s="366"/>
      <c r="CO100" s="324"/>
      <c r="CR100" s="365"/>
      <c r="CS100" s="366"/>
      <c r="CT100" s="366"/>
      <c r="CU100" s="366"/>
      <c r="CV100" s="366"/>
      <c r="CW100" s="366"/>
      <c r="CX100" s="366"/>
      <c r="CY100" s="366"/>
      <c r="CZ100" s="366"/>
      <c r="DA100" s="366"/>
      <c r="DB100" s="324"/>
      <c r="DE100" s="365"/>
      <c r="DF100" s="366"/>
      <c r="DG100" s="366"/>
      <c r="DH100" s="366"/>
      <c r="DI100" s="366"/>
      <c r="DJ100" s="366"/>
      <c r="DK100" s="366"/>
      <c r="DL100" s="366"/>
      <c r="DM100" s="366"/>
      <c r="DN100" s="366"/>
      <c r="DO100" s="324"/>
      <c r="DR100" s="365"/>
      <c r="DS100" s="366"/>
      <c r="DT100" s="366"/>
      <c r="DU100" s="366"/>
      <c r="DV100" s="366"/>
      <c r="DW100" s="366"/>
      <c r="DX100" s="366"/>
      <c r="DY100" s="366"/>
      <c r="DZ100" s="366"/>
      <c r="EA100" s="366"/>
      <c r="EB100" s="324"/>
    </row>
    <row r="101" spans="2:133" s="326" customFormat="1" ht="5.0999999999999996" customHeight="1" x14ac:dyDescent="0.25">
      <c r="B101" s="210"/>
      <c r="C101" s="210"/>
      <c r="D101" s="362"/>
      <c r="E101" s="345"/>
      <c r="F101" s="346"/>
      <c r="G101" s="346"/>
      <c r="H101" s="346"/>
      <c r="I101" s="346"/>
      <c r="J101" s="346"/>
      <c r="K101" s="346"/>
      <c r="L101" s="346"/>
      <c r="M101" s="346"/>
      <c r="N101" s="346"/>
      <c r="O101" s="731"/>
      <c r="P101" s="271"/>
      <c r="Q101" s="362"/>
      <c r="R101" s="345"/>
      <c r="S101" s="346"/>
      <c r="T101" s="346"/>
      <c r="U101" s="346"/>
      <c r="V101" s="346"/>
      <c r="W101" s="346"/>
      <c r="X101" s="346"/>
      <c r="Y101" s="346"/>
      <c r="Z101" s="346"/>
      <c r="AA101" s="346"/>
      <c r="AB101" s="731"/>
      <c r="AC101" s="271"/>
      <c r="AD101" s="362"/>
      <c r="AE101" s="345"/>
      <c r="AF101" s="346"/>
      <c r="AG101" s="346"/>
      <c r="AH101" s="346"/>
      <c r="AI101" s="346"/>
      <c r="AJ101" s="346"/>
      <c r="AK101" s="346"/>
      <c r="AL101" s="346"/>
      <c r="AM101" s="346"/>
      <c r="AN101" s="346"/>
      <c r="AO101" s="731"/>
      <c r="AP101" s="271"/>
      <c r="AQ101" s="362"/>
      <c r="AR101" s="345"/>
      <c r="AS101" s="346"/>
      <c r="AT101" s="346"/>
      <c r="AU101" s="346"/>
      <c r="AV101" s="346"/>
      <c r="AW101" s="346"/>
      <c r="AX101" s="346"/>
      <c r="AY101" s="346"/>
      <c r="AZ101" s="346"/>
      <c r="BA101" s="346"/>
      <c r="BB101" s="731"/>
      <c r="BC101" s="271"/>
      <c r="BD101" s="362"/>
      <c r="BE101" s="345"/>
      <c r="BF101" s="346"/>
      <c r="BG101" s="346"/>
      <c r="BH101" s="346"/>
      <c r="BI101" s="346"/>
      <c r="BJ101" s="346"/>
      <c r="BK101" s="346"/>
      <c r="BL101" s="346"/>
      <c r="BM101" s="346"/>
      <c r="BN101" s="346"/>
      <c r="BO101" s="731"/>
      <c r="BP101" s="271"/>
      <c r="BQ101" s="362"/>
      <c r="BR101" s="345"/>
      <c r="BS101" s="346"/>
      <c r="BT101" s="346"/>
      <c r="BU101" s="346"/>
      <c r="BV101" s="346"/>
      <c r="BW101" s="346"/>
      <c r="BX101" s="346"/>
      <c r="BY101" s="346"/>
      <c r="BZ101" s="346"/>
      <c r="CA101" s="346"/>
      <c r="CB101" s="731"/>
      <c r="CC101" s="271"/>
      <c r="CD101" s="362"/>
      <c r="CE101" s="345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731"/>
      <c r="CP101" s="271"/>
      <c r="CQ101" s="362"/>
      <c r="CR101" s="345"/>
      <c r="CS101" s="346"/>
      <c r="CT101" s="346"/>
      <c r="CU101" s="346"/>
      <c r="CV101" s="346"/>
      <c r="CW101" s="346"/>
      <c r="CX101" s="346"/>
      <c r="CY101" s="346"/>
      <c r="CZ101" s="346"/>
      <c r="DA101" s="346"/>
      <c r="DB101" s="731"/>
      <c r="DC101" s="271"/>
      <c r="DD101" s="362"/>
      <c r="DE101" s="345"/>
      <c r="DF101" s="346"/>
      <c r="DG101" s="346"/>
      <c r="DH101" s="346"/>
      <c r="DI101" s="346"/>
      <c r="DJ101" s="346"/>
      <c r="DK101" s="346"/>
      <c r="DL101" s="346"/>
      <c r="DM101" s="346"/>
      <c r="DN101" s="346"/>
      <c r="DO101" s="731"/>
      <c r="DP101" s="271"/>
      <c r="DQ101" s="362"/>
      <c r="DR101" s="345"/>
      <c r="DS101" s="346"/>
      <c r="DT101" s="346"/>
      <c r="DU101" s="346"/>
      <c r="DV101" s="346"/>
      <c r="DW101" s="346"/>
      <c r="DX101" s="346"/>
      <c r="DY101" s="346"/>
      <c r="DZ101" s="346"/>
      <c r="EA101" s="346"/>
      <c r="EB101" s="731"/>
      <c r="EC101" s="271"/>
    </row>
    <row r="102" spans="2:133" x14ac:dyDescent="0.25">
      <c r="B102" s="730" t="s">
        <v>518</v>
      </c>
      <c r="C102" s="730"/>
      <c r="E102" s="367"/>
      <c r="F102" s="368"/>
      <c r="G102" s="368"/>
      <c r="H102" s="368"/>
      <c r="I102" s="368"/>
      <c r="J102" s="368"/>
      <c r="K102" s="368"/>
      <c r="L102" s="368"/>
      <c r="M102" s="368"/>
      <c r="N102" s="368"/>
      <c r="O102" s="369"/>
      <c r="R102" s="367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9"/>
      <c r="AE102" s="367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9"/>
      <c r="AR102" s="367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9"/>
      <c r="BE102" s="367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9"/>
      <c r="BR102" s="367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9"/>
      <c r="CE102" s="367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9"/>
      <c r="CR102" s="367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9"/>
      <c r="DE102" s="367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9"/>
      <c r="DR102" s="367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9"/>
    </row>
    <row r="103" spans="2:133" hidden="1" x14ac:dyDescent="0.25">
      <c r="B103" s="723" t="s">
        <v>219</v>
      </c>
      <c r="C103" s="209"/>
      <c r="E103" s="370"/>
      <c r="F103" s="371"/>
      <c r="G103" s="371"/>
      <c r="H103" s="371"/>
      <c r="I103" s="371"/>
      <c r="J103" s="371"/>
      <c r="K103" s="371"/>
      <c r="L103" s="371"/>
      <c r="M103" s="371"/>
      <c r="N103" s="371"/>
      <c r="O103" s="372"/>
      <c r="R103" s="370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2"/>
      <c r="AE103" s="370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2"/>
      <c r="AR103" s="370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2"/>
      <c r="BE103" s="370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2"/>
      <c r="BR103" s="370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2"/>
      <c r="CE103" s="370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2"/>
      <c r="CR103" s="370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2"/>
      <c r="DE103" s="370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2"/>
      <c r="DR103" s="370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2"/>
    </row>
    <row r="104" spans="2:133" x14ac:dyDescent="0.25">
      <c r="B104" s="729"/>
      <c r="C104" s="65" t="s">
        <v>481</v>
      </c>
      <c r="E104" s="351"/>
      <c r="F104" s="364"/>
      <c r="G104" s="352"/>
      <c r="H104" s="352"/>
      <c r="I104" s="352"/>
      <c r="J104" s="352"/>
      <c r="K104" s="352"/>
      <c r="L104" s="352"/>
      <c r="M104" s="352"/>
      <c r="N104" s="352"/>
      <c r="O104" s="372"/>
      <c r="R104" s="370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2"/>
      <c r="AE104" s="370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2"/>
      <c r="AR104" s="370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2"/>
      <c r="BE104" s="370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2"/>
      <c r="BR104" s="370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2"/>
      <c r="CE104" s="370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2"/>
      <c r="CR104" s="370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2"/>
      <c r="DE104" s="370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2"/>
      <c r="DR104" s="370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2"/>
    </row>
    <row r="105" spans="2:133" x14ac:dyDescent="0.25">
      <c r="B105" s="729"/>
      <c r="C105" s="65" t="s">
        <v>484</v>
      </c>
      <c r="E105" s="351"/>
      <c r="F105" s="364"/>
      <c r="G105" s="352"/>
      <c r="H105" s="352"/>
      <c r="I105" s="352"/>
      <c r="J105" s="352"/>
      <c r="K105" s="352"/>
      <c r="L105" s="352"/>
      <c r="M105" s="352"/>
      <c r="N105" s="352"/>
      <c r="O105" s="305"/>
      <c r="R105" s="304"/>
      <c r="S105" s="272"/>
      <c r="T105" s="272"/>
      <c r="U105" s="272"/>
      <c r="V105" s="272"/>
      <c r="W105" s="272"/>
      <c r="X105" s="272"/>
      <c r="Y105" s="272"/>
      <c r="Z105" s="272"/>
      <c r="AA105" s="272"/>
      <c r="AB105" s="305"/>
      <c r="AE105" s="304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305"/>
      <c r="AR105" s="304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305"/>
      <c r="BE105" s="304"/>
      <c r="BF105" s="272"/>
      <c r="BG105" s="272"/>
      <c r="BH105" s="272"/>
      <c r="BI105" s="272"/>
      <c r="BJ105" s="272"/>
      <c r="BK105" s="272"/>
      <c r="BL105" s="272"/>
      <c r="BM105" s="272"/>
      <c r="BN105" s="272"/>
      <c r="BO105" s="305"/>
      <c r="BR105" s="304"/>
      <c r="BS105" s="272"/>
      <c r="BT105" s="272"/>
      <c r="BU105" s="272"/>
      <c r="BV105" s="272"/>
      <c r="BW105" s="272"/>
      <c r="BX105" s="272"/>
      <c r="BY105" s="272"/>
      <c r="BZ105" s="272"/>
      <c r="CA105" s="272"/>
      <c r="CB105" s="305"/>
      <c r="CE105" s="304"/>
      <c r="CF105" s="272"/>
      <c r="CG105" s="272"/>
      <c r="CH105" s="272"/>
      <c r="CI105" s="272"/>
      <c r="CJ105" s="272"/>
      <c r="CK105" s="272"/>
      <c r="CL105" s="272"/>
      <c r="CM105" s="272"/>
      <c r="CN105" s="272"/>
      <c r="CO105" s="305"/>
      <c r="CR105" s="304"/>
      <c r="CS105" s="272"/>
      <c r="CT105" s="272"/>
      <c r="CU105" s="272"/>
      <c r="CV105" s="272"/>
      <c r="CW105" s="272"/>
      <c r="CX105" s="272"/>
      <c r="CY105" s="272"/>
      <c r="CZ105" s="272"/>
      <c r="DA105" s="272"/>
      <c r="DB105" s="305"/>
      <c r="DE105" s="304"/>
      <c r="DF105" s="272"/>
      <c r="DG105" s="272"/>
      <c r="DH105" s="272"/>
      <c r="DI105" s="272"/>
      <c r="DJ105" s="272"/>
      <c r="DK105" s="272"/>
      <c r="DL105" s="272"/>
      <c r="DM105" s="272"/>
      <c r="DN105" s="272"/>
      <c r="DO105" s="305"/>
      <c r="DR105" s="304"/>
      <c r="DS105" s="272"/>
      <c r="DT105" s="272"/>
      <c r="DU105" s="272"/>
      <c r="DV105" s="272"/>
      <c r="DW105" s="272"/>
      <c r="DX105" s="272"/>
      <c r="DY105" s="272"/>
      <c r="DZ105" s="272"/>
      <c r="EA105" s="272"/>
      <c r="EB105" s="305"/>
    </row>
    <row r="106" spans="2:133" x14ac:dyDescent="0.25">
      <c r="C106" s="698" t="s">
        <v>485</v>
      </c>
      <c r="E106" s="351"/>
      <c r="F106" s="364"/>
      <c r="G106" s="352"/>
      <c r="H106" s="352"/>
      <c r="I106" s="352"/>
      <c r="J106" s="352"/>
      <c r="K106" s="352"/>
      <c r="L106" s="352"/>
      <c r="M106" s="352"/>
      <c r="N106" s="352"/>
    </row>
    <row r="107" spans="2:133" x14ac:dyDescent="0.25">
      <c r="C107" s="698" t="s">
        <v>486</v>
      </c>
      <c r="E107" s="351"/>
      <c r="F107" s="364"/>
      <c r="G107" s="352"/>
      <c r="H107" s="352"/>
      <c r="I107" s="352"/>
      <c r="J107" s="352"/>
      <c r="K107" s="352"/>
      <c r="L107" s="352"/>
      <c r="M107" s="352"/>
      <c r="N107" s="352"/>
    </row>
  </sheetData>
  <mergeCells count="54">
    <mergeCell ref="B100:C100"/>
    <mergeCell ref="B93:C93"/>
    <mergeCell ref="B72:C72"/>
    <mergeCell ref="B73:C73"/>
    <mergeCell ref="B74:C74"/>
    <mergeCell ref="B75:C75"/>
    <mergeCell ref="B67:C67"/>
    <mergeCell ref="B68:C68"/>
    <mergeCell ref="B69:C69"/>
    <mergeCell ref="B70:C70"/>
    <mergeCell ref="B71:C71"/>
    <mergeCell ref="B60:C60"/>
    <mergeCell ref="B61:C61"/>
    <mergeCell ref="B62:C62"/>
    <mergeCell ref="B54:C54"/>
    <mergeCell ref="B55:C55"/>
    <mergeCell ref="B56:C56"/>
    <mergeCell ref="B57:C57"/>
    <mergeCell ref="B58:C58"/>
    <mergeCell ref="B59:C59"/>
    <mergeCell ref="B53:C53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34:C34"/>
    <mergeCell ref="B36:C36"/>
    <mergeCell ref="B41:C41"/>
    <mergeCell ref="B28:C28"/>
    <mergeCell ref="B29:C29"/>
    <mergeCell ref="B30:C30"/>
    <mergeCell ref="B31:C31"/>
    <mergeCell ref="B32:C32"/>
    <mergeCell ref="B33:C33"/>
    <mergeCell ref="B27:C27"/>
    <mergeCell ref="B17:C17"/>
    <mergeCell ref="B18:C18"/>
    <mergeCell ref="B19:C19"/>
    <mergeCell ref="B20:C20"/>
    <mergeCell ref="B21:C21"/>
    <mergeCell ref="B22:C22"/>
    <mergeCell ref="B16:C16"/>
    <mergeCell ref="B11:C11"/>
    <mergeCell ref="B12:C12"/>
    <mergeCell ref="B13:C13"/>
    <mergeCell ref="B14:C14"/>
    <mergeCell ref="B15:C15"/>
  </mergeCells>
  <conditionalFormatting sqref="B80:C100">
    <cfRule type="expression" dxfId="3" priority="5" stopIfTrue="1">
      <formula>(multiple_funders="No")</formula>
    </cfRule>
  </conditionalFormatting>
  <conditionalFormatting sqref="B101:C101">
    <cfRule type="expression" dxfId="2" priority="4" stopIfTrue="1">
      <formula>(multiple_funders="No")</formula>
    </cfRule>
  </conditionalFormatting>
  <conditionalFormatting sqref="B104:B105 B102:C103">
    <cfRule type="expression" dxfId="1" priority="3" stopIfTrue="1">
      <formula>(multiple_funders="No")</formula>
    </cfRule>
  </conditionalFormatting>
  <conditionalFormatting sqref="C104:C107">
    <cfRule type="expression" dxfId="0" priority="1" stopIfTrue="1">
      <formula>(multiple_funders="No")</formula>
    </cfRule>
  </conditionalFormatting>
  <dataValidations count="1">
    <dataValidation type="custom" allowBlank="1" showInputMessage="1" showErrorMessage="1" sqref="B28:C33 B81:B92 B80:C80 B96:B99 B93:C94 B100:C101 C102:C103 B103:B105">
      <formula1>"'"</formula1>
    </dataValidation>
  </dataValidations>
  <pageMargins left="0.7" right="0.7" top="0.75" bottom="0.75" header="0.3" footer="0.3"/>
  <pageSetup scale="60" fitToHeight="0" orientation="landscape" r:id="rId1"/>
  <rowBreaks count="1" manualBreakCount="1">
    <brk id="38" max="1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autoPageBreaks="0"/>
  </sheetPr>
  <dimension ref="A1:P147"/>
  <sheetViews>
    <sheetView topLeftCell="A19" zoomScale="90" zoomScaleNormal="90" workbookViewId="0">
      <selection activeCell="D30" sqref="D30"/>
    </sheetView>
  </sheetViews>
  <sheetFormatPr defaultColWidth="9.140625" defaultRowHeight="14.25" x14ac:dyDescent="0.2"/>
  <cols>
    <col min="1" max="1" width="3.28515625" style="378" customWidth="1"/>
    <col min="2" max="16" width="21.7109375" style="378" customWidth="1"/>
    <col min="17" max="16384" width="9.140625" style="378"/>
  </cols>
  <sheetData>
    <row r="1" spans="1:16" s="288" customFormat="1" ht="20.25" x14ac:dyDescent="0.3">
      <c r="A1" s="70" t="s">
        <v>341</v>
      </c>
      <c r="B1" s="198"/>
    </row>
    <row r="2" spans="1:16" s="288" customFormat="1" ht="12.75" customHeight="1" x14ac:dyDescent="0.2">
      <c r="A2" s="373"/>
      <c r="B2" s="374"/>
    </row>
    <row r="3" spans="1:16" s="288" customFormat="1" ht="20.25" customHeight="1" x14ac:dyDescent="0.3">
      <c r="A3" s="373"/>
      <c r="B3" s="375" t="s">
        <v>464</v>
      </c>
    </row>
    <row r="4" spans="1:16" s="288" customFormat="1" ht="12.75" customHeight="1" x14ac:dyDescent="0.2">
      <c r="A4" s="373"/>
      <c r="B4" s="374" t="s">
        <v>342</v>
      </c>
    </row>
    <row r="6" spans="1:16" ht="45" x14ac:dyDescent="0.6">
      <c r="B6" s="487" t="s">
        <v>226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7"/>
    </row>
    <row r="8" spans="1:16" x14ac:dyDescent="0.2">
      <c r="B8" s="488" t="s">
        <v>401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</row>
    <row r="10" spans="1:16" ht="15" x14ac:dyDescent="0.25">
      <c r="B10" s="361" t="s">
        <v>227</v>
      </c>
      <c r="E10" s="361" t="s">
        <v>228</v>
      </c>
    </row>
    <row r="11" spans="1:16" x14ac:dyDescent="0.2">
      <c r="B11" s="35" t="s">
        <v>229</v>
      </c>
      <c r="C11" s="489">
        <v>0.15</v>
      </c>
      <c r="E11" s="35" t="s">
        <v>46</v>
      </c>
      <c r="J11" s="35"/>
      <c r="K11" s="35"/>
      <c r="L11" s="35"/>
      <c r="M11" s="35"/>
      <c r="N11" s="35"/>
      <c r="O11" s="35"/>
      <c r="P11" s="35"/>
    </row>
    <row r="12" spans="1:16" x14ac:dyDescent="0.2">
      <c r="B12" s="35" t="s">
        <v>56</v>
      </c>
      <c r="C12" s="490">
        <v>0</v>
      </c>
      <c r="E12" s="35" t="s">
        <v>157</v>
      </c>
      <c r="J12" s="35"/>
      <c r="K12" s="35"/>
      <c r="L12" s="35"/>
      <c r="M12" s="35"/>
      <c r="N12" s="35"/>
      <c r="O12" s="35"/>
      <c r="P12" s="35"/>
    </row>
    <row r="13" spans="1:16" x14ac:dyDescent="0.2">
      <c r="B13" s="35" t="s">
        <v>57</v>
      </c>
      <c r="C13" s="490">
        <v>0</v>
      </c>
      <c r="E13" s="35" t="s">
        <v>47</v>
      </c>
    </row>
    <row r="14" spans="1:16" x14ac:dyDescent="0.2">
      <c r="B14" s="35" t="s">
        <v>58</v>
      </c>
      <c r="C14" s="490">
        <v>0</v>
      </c>
      <c r="E14" s="35" t="s">
        <v>48</v>
      </c>
    </row>
    <row r="15" spans="1:16" x14ac:dyDescent="0.2">
      <c r="B15" s="35" t="s">
        <v>59</v>
      </c>
      <c r="C15" s="489">
        <v>0.1</v>
      </c>
    </row>
    <row r="16" spans="1:16" x14ac:dyDescent="0.2">
      <c r="B16" s="491" t="s">
        <v>60</v>
      </c>
      <c r="C16" s="489">
        <v>0.1</v>
      </c>
    </row>
    <row r="17" spans="2:5" x14ac:dyDescent="0.2">
      <c r="B17" s="35" t="s">
        <v>61</v>
      </c>
      <c r="C17" s="492">
        <v>0.15</v>
      </c>
    </row>
    <row r="18" spans="2:5" x14ac:dyDescent="0.2">
      <c r="B18" s="35"/>
      <c r="C18" s="489">
        <v>0</v>
      </c>
    </row>
    <row r="20" spans="2:5" ht="15" x14ac:dyDescent="0.25">
      <c r="B20" s="361" t="s">
        <v>402</v>
      </c>
    </row>
    <row r="21" spans="2:5" x14ac:dyDescent="0.2">
      <c r="B21" s="378" t="s">
        <v>10</v>
      </c>
      <c r="C21" s="378" t="s">
        <v>264</v>
      </c>
    </row>
    <row r="22" spans="2:5" x14ac:dyDescent="0.2">
      <c r="B22" s="378" t="s">
        <v>9</v>
      </c>
      <c r="C22" s="378" t="s">
        <v>213</v>
      </c>
    </row>
    <row r="24" spans="2:5" ht="15" x14ac:dyDescent="0.25">
      <c r="B24" s="361" t="s">
        <v>231</v>
      </c>
    </row>
    <row r="25" spans="2:5" x14ac:dyDescent="0.2">
      <c r="B25" s="493" t="s">
        <v>262</v>
      </c>
      <c r="C25" s="493" t="s">
        <v>282</v>
      </c>
      <c r="D25" s="493" t="s">
        <v>286</v>
      </c>
      <c r="E25" s="493"/>
    </row>
    <row r="26" spans="2:5" x14ac:dyDescent="0.2">
      <c r="B26" s="35" t="s">
        <v>10</v>
      </c>
      <c r="C26" s="378" t="s">
        <v>264</v>
      </c>
      <c r="D26" s="378" t="s">
        <v>265</v>
      </c>
    </row>
    <row r="27" spans="2:5" x14ac:dyDescent="0.2">
      <c r="B27" s="35" t="s">
        <v>9</v>
      </c>
      <c r="C27" s="378" t="s">
        <v>281</v>
      </c>
      <c r="D27" s="378" t="s">
        <v>264</v>
      </c>
    </row>
    <row r="28" spans="2:5" x14ac:dyDescent="0.2">
      <c r="B28" s="493" t="s">
        <v>263</v>
      </c>
      <c r="C28" s="493" t="s">
        <v>282</v>
      </c>
      <c r="D28" s="493" t="s">
        <v>286</v>
      </c>
      <c r="E28" s="493" t="s">
        <v>310</v>
      </c>
    </row>
    <row r="29" spans="2:5" x14ac:dyDescent="0.2">
      <c r="B29" s="35" t="s">
        <v>372</v>
      </c>
      <c r="C29" s="378" t="s">
        <v>390</v>
      </c>
      <c r="D29" s="378" t="s">
        <v>493</v>
      </c>
      <c r="E29" s="378" t="s">
        <v>463</v>
      </c>
    </row>
    <row r="30" spans="2:5" x14ac:dyDescent="0.2">
      <c r="B30" s="35" t="s">
        <v>374</v>
      </c>
      <c r="C30" s="378" t="s">
        <v>375</v>
      </c>
      <c r="D30" s="378" t="s">
        <v>491</v>
      </c>
      <c r="E30" s="378" t="s">
        <v>463</v>
      </c>
    </row>
    <row r="31" spans="2:5" x14ac:dyDescent="0.2">
      <c r="B31" s="491" t="s">
        <v>373</v>
      </c>
      <c r="C31" s="378" t="s">
        <v>376</v>
      </c>
      <c r="D31" s="378" t="s">
        <v>264</v>
      </c>
      <c r="E31" s="378" t="s">
        <v>492</v>
      </c>
    </row>
    <row r="33" spans="2:7" ht="15" x14ac:dyDescent="0.25">
      <c r="B33" s="361" t="s">
        <v>312</v>
      </c>
    </row>
    <row r="34" spans="2:7" x14ac:dyDescent="0.2">
      <c r="B34" s="493" t="s">
        <v>262</v>
      </c>
      <c r="C34" s="493" t="s">
        <v>282</v>
      </c>
      <c r="D34" s="493"/>
      <c r="E34" s="493"/>
    </row>
    <row r="35" spans="2:7" x14ac:dyDescent="0.2">
      <c r="B35" s="35" t="s">
        <v>10</v>
      </c>
      <c r="C35" s="378" t="s">
        <v>264</v>
      </c>
    </row>
    <row r="36" spans="2:7" x14ac:dyDescent="0.2">
      <c r="B36" s="35" t="s">
        <v>9</v>
      </c>
      <c r="C36" s="378" t="s">
        <v>213</v>
      </c>
      <c r="D36" s="378" t="s">
        <v>264</v>
      </c>
    </row>
    <row r="38" spans="2:7" ht="15" x14ac:dyDescent="0.25">
      <c r="B38" s="361" t="s">
        <v>309</v>
      </c>
    </row>
    <row r="39" spans="2:7" x14ac:dyDescent="0.2">
      <c r="B39" s="493" t="s">
        <v>262</v>
      </c>
      <c r="C39" s="493" t="s">
        <v>282</v>
      </c>
      <c r="E39" s="493"/>
    </row>
    <row r="40" spans="2:7" x14ac:dyDescent="0.2">
      <c r="B40" s="35" t="s">
        <v>10</v>
      </c>
      <c r="C40" s="378" t="s">
        <v>264</v>
      </c>
    </row>
    <row r="41" spans="2:7" x14ac:dyDescent="0.2">
      <c r="B41" s="35" t="s">
        <v>9</v>
      </c>
      <c r="C41" s="378" t="s">
        <v>311</v>
      </c>
      <c r="D41" s="378" t="s">
        <v>264</v>
      </c>
    </row>
    <row r="42" spans="2:7" x14ac:dyDescent="0.2">
      <c r="B42" s="493" t="s">
        <v>263</v>
      </c>
      <c r="C42" s="493" t="s">
        <v>282</v>
      </c>
      <c r="D42" s="493" t="s">
        <v>326</v>
      </c>
      <c r="E42" s="493" t="s">
        <v>327</v>
      </c>
      <c r="F42" s="493" t="s">
        <v>328</v>
      </c>
    </row>
    <row r="43" spans="2:7" x14ac:dyDescent="0.2">
      <c r="B43" s="378" t="s">
        <v>322</v>
      </c>
      <c r="C43" s="378" t="s">
        <v>264</v>
      </c>
      <c r="D43" s="378">
        <v>0</v>
      </c>
    </row>
    <row r="44" spans="2:7" x14ac:dyDescent="0.2">
      <c r="B44" s="35" t="s">
        <v>313</v>
      </c>
      <c r="C44" s="378" t="s">
        <v>323</v>
      </c>
      <c r="D44" s="378">
        <v>1</v>
      </c>
      <c r="E44" s="378">
        <f>COLUMN('Budget Details'!$G$3)</f>
        <v>7</v>
      </c>
      <c r="F44" s="378">
        <f>COLUMN('Financial Summary &amp; Reporting'!$E$5)</f>
        <v>5</v>
      </c>
      <c r="G44" s="378">
        <f>D67</f>
        <v>19</v>
      </c>
    </row>
    <row r="45" spans="2:7" x14ac:dyDescent="0.2">
      <c r="B45" s="35" t="s">
        <v>314</v>
      </c>
      <c r="C45" s="378" t="s">
        <v>324</v>
      </c>
      <c r="D45" s="378">
        <v>2</v>
      </c>
      <c r="E45" s="378">
        <f>COLUMN('Budget Details'!$H$3)</f>
        <v>8</v>
      </c>
      <c r="F45" s="378">
        <f>COLUMN('Financial Summary &amp; Reporting'!$F$5)</f>
        <v>6</v>
      </c>
      <c r="G45" s="378">
        <f t="shared" ref="G45:G52" si="0">D68</f>
        <v>34</v>
      </c>
    </row>
    <row r="46" spans="2:7" x14ac:dyDescent="0.2">
      <c r="B46" s="35" t="s">
        <v>315</v>
      </c>
      <c r="C46" s="378" t="s">
        <v>324</v>
      </c>
      <c r="D46" s="378">
        <v>3</v>
      </c>
      <c r="E46" s="378">
        <f>COLUMN('Budget Details'!$I$3)</f>
        <v>9</v>
      </c>
      <c r="F46" s="378">
        <f>COLUMN('Financial Summary &amp; Reporting'!$G$5)</f>
        <v>7</v>
      </c>
      <c r="G46" s="378">
        <f t="shared" si="0"/>
        <v>49</v>
      </c>
    </row>
    <row r="47" spans="2:7" x14ac:dyDescent="0.2">
      <c r="B47" s="35" t="s">
        <v>316</v>
      </c>
      <c r="C47" s="378" t="s">
        <v>324</v>
      </c>
      <c r="D47" s="378">
        <v>4</v>
      </c>
      <c r="E47" s="378">
        <f>COLUMN('Budget Details'!$J$3)</f>
        <v>10</v>
      </c>
      <c r="F47" s="378">
        <f>COLUMN('Financial Summary &amp; Reporting'!$H$5)</f>
        <v>8</v>
      </c>
      <c r="G47" s="378">
        <f t="shared" si="0"/>
        <v>64</v>
      </c>
    </row>
    <row r="48" spans="2:7" x14ac:dyDescent="0.2">
      <c r="B48" s="35" t="s">
        <v>317</v>
      </c>
      <c r="C48" s="378" t="s">
        <v>324</v>
      </c>
      <c r="D48" s="378">
        <v>5</v>
      </c>
      <c r="E48" s="378">
        <f>COLUMN('Budget Details'!$K$3)</f>
        <v>11</v>
      </c>
      <c r="F48" s="378">
        <f>COLUMN('Financial Summary &amp; Reporting'!$I$5)</f>
        <v>9</v>
      </c>
      <c r="G48" s="378">
        <f t="shared" si="0"/>
        <v>79</v>
      </c>
    </row>
    <row r="49" spans="2:16" x14ac:dyDescent="0.2">
      <c r="B49" s="35" t="s">
        <v>318</v>
      </c>
      <c r="C49" s="378" t="s">
        <v>324</v>
      </c>
      <c r="D49" s="378">
        <v>6</v>
      </c>
      <c r="E49" s="378">
        <f>COLUMN('Budget Details'!$L$3)</f>
        <v>12</v>
      </c>
      <c r="F49" s="378">
        <f>COLUMN('Financial Summary &amp; Reporting'!$J$5)</f>
        <v>10</v>
      </c>
      <c r="G49" s="378">
        <f t="shared" si="0"/>
        <v>94</v>
      </c>
    </row>
    <row r="50" spans="2:16" x14ac:dyDescent="0.2">
      <c r="B50" s="35" t="s">
        <v>319</v>
      </c>
      <c r="C50" s="378" t="s">
        <v>324</v>
      </c>
      <c r="D50" s="378">
        <v>7</v>
      </c>
      <c r="E50" s="378">
        <f>COLUMN('Budget Details'!$M$3)</f>
        <v>13</v>
      </c>
      <c r="F50" s="378">
        <f>COLUMN('Financial Summary &amp; Reporting'!$K$5)</f>
        <v>11</v>
      </c>
      <c r="G50" s="378">
        <f t="shared" si="0"/>
        <v>109</v>
      </c>
    </row>
    <row r="51" spans="2:16" x14ac:dyDescent="0.2">
      <c r="B51" s="35" t="s">
        <v>320</v>
      </c>
      <c r="C51" s="378" t="s">
        <v>324</v>
      </c>
      <c r="D51" s="378">
        <v>8</v>
      </c>
      <c r="E51" s="378">
        <f>COLUMN('Budget Details'!$N$3)</f>
        <v>14</v>
      </c>
      <c r="F51" s="378">
        <f>COLUMN('Financial Summary &amp; Reporting'!$L$5)</f>
        <v>12</v>
      </c>
      <c r="G51" s="378">
        <f t="shared" si="0"/>
        <v>124</v>
      </c>
    </row>
    <row r="52" spans="2:16" x14ac:dyDescent="0.2">
      <c r="B52" s="35" t="s">
        <v>321</v>
      </c>
      <c r="C52" s="378" t="s">
        <v>324</v>
      </c>
      <c r="D52" s="378">
        <v>9</v>
      </c>
      <c r="E52" s="378">
        <f>COLUMN('Budget Details'!$O$3)</f>
        <v>15</v>
      </c>
      <c r="F52" s="378">
        <f>COLUMN('Financial Summary &amp; Reporting'!$M$5)</f>
        <v>13</v>
      </c>
      <c r="G52" s="378">
        <f t="shared" si="0"/>
        <v>139</v>
      </c>
    </row>
    <row r="54" spans="2:16" x14ac:dyDescent="0.2">
      <c r="B54" s="494" t="s">
        <v>259</v>
      </c>
      <c r="C54" s="494"/>
      <c r="D54" s="494"/>
      <c r="E54" s="494"/>
      <c r="F54" s="494"/>
      <c r="G54" s="494"/>
      <c r="H54" s="494"/>
      <c r="I54" s="494"/>
      <c r="J54" s="494"/>
      <c r="K54" s="494"/>
      <c r="L54" s="494"/>
      <c r="M54" s="494"/>
      <c r="N54" s="494"/>
      <c r="O54" s="494"/>
      <c r="P54" s="494"/>
    </row>
    <row r="56" spans="2:16" ht="15" x14ac:dyDescent="0.25">
      <c r="B56" s="361" t="s">
        <v>233</v>
      </c>
    </row>
    <row r="57" spans="2:16" x14ac:dyDescent="0.2">
      <c r="B57" s="378" t="s">
        <v>479</v>
      </c>
    </row>
    <row r="58" spans="2:16" x14ac:dyDescent="0.2">
      <c r="B58" s="378" t="s">
        <v>480</v>
      </c>
    </row>
    <row r="61" spans="2:16" x14ac:dyDescent="0.2">
      <c r="B61" s="495" t="s">
        <v>258</v>
      </c>
      <c r="C61" s="495"/>
      <c r="D61" s="495"/>
      <c r="E61" s="495"/>
      <c r="F61" s="495"/>
      <c r="G61" s="495"/>
      <c r="H61" s="495"/>
      <c r="I61" s="495"/>
      <c r="J61" s="495"/>
      <c r="K61" s="495"/>
      <c r="L61" s="495"/>
      <c r="M61" s="495"/>
      <c r="N61" s="495"/>
      <c r="O61" s="495"/>
      <c r="P61" s="495"/>
    </row>
    <row r="63" spans="2:16" ht="15" x14ac:dyDescent="0.25">
      <c r="B63" s="361" t="s">
        <v>260</v>
      </c>
    </row>
    <row r="64" spans="2:16" s="497" customFormat="1" x14ac:dyDescent="0.2">
      <c r="B64" s="496">
        <v>1</v>
      </c>
      <c r="C64" s="496">
        <v>2</v>
      </c>
      <c r="D64" s="496">
        <v>3</v>
      </c>
      <c r="E64" s="496">
        <v>4</v>
      </c>
      <c r="F64" s="496">
        <v>5</v>
      </c>
      <c r="G64" s="496">
        <v>6</v>
      </c>
      <c r="H64" s="496">
        <v>7</v>
      </c>
      <c r="I64" s="496">
        <v>8</v>
      </c>
      <c r="J64" s="496">
        <v>9</v>
      </c>
      <c r="K64" s="496">
        <v>10</v>
      </c>
      <c r="L64" s="496">
        <v>11</v>
      </c>
      <c r="M64" s="496">
        <v>12</v>
      </c>
      <c r="N64" s="496">
        <v>13</v>
      </c>
      <c r="O64" s="496">
        <v>14</v>
      </c>
      <c r="P64" s="496">
        <v>15</v>
      </c>
    </row>
    <row r="65" spans="2:16" x14ac:dyDescent="0.2">
      <c r="B65" s="493" t="s">
        <v>302</v>
      </c>
      <c r="C65" s="493" t="s">
        <v>303</v>
      </c>
      <c r="D65" s="493" t="s">
        <v>304</v>
      </c>
      <c r="E65" s="493" t="s">
        <v>305</v>
      </c>
      <c r="F65" s="493" t="s">
        <v>306</v>
      </c>
      <c r="G65" s="493" t="s">
        <v>354</v>
      </c>
      <c r="H65" s="493" t="s">
        <v>355</v>
      </c>
      <c r="I65" s="493" t="s">
        <v>307</v>
      </c>
      <c r="J65" s="493" t="s">
        <v>308</v>
      </c>
      <c r="K65" s="493" t="s">
        <v>397</v>
      </c>
      <c r="L65" s="493" t="s">
        <v>398</v>
      </c>
      <c r="M65" s="493" t="s">
        <v>399</v>
      </c>
      <c r="N65" s="493" t="s">
        <v>400</v>
      </c>
      <c r="O65" s="493" t="s">
        <v>331</v>
      </c>
      <c r="P65" s="493" t="s">
        <v>330</v>
      </c>
    </row>
    <row r="66" spans="2:16" x14ac:dyDescent="0.2">
      <c r="B66" s="378" t="s">
        <v>0</v>
      </c>
      <c r="C66" s="378" t="s">
        <v>269</v>
      </c>
      <c r="D66" s="378">
        <f>COLUMN('Financial Summary &amp; Reporting'!$E$2)</f>
        <v>5</v>
      </c>
      <c r="E66" s="378">
        <f>ROW('Financial Summary &amp; Reporting'!$A$29)</f>
        <v>29</v>
      </c>
      <c r="F66" s="378" t="str">
        <f>"'" &amp; $C66 &amp; "'!" &amp; ADDRESS(E66,$D66)</f>
        <v>'Financial Summary &amp; Reporting'!$E$29</v>
      </c>
      <c r="G66" s="378">
        <f>ROW('Financial Summary &amp; Reporting'!$A$43)</f>
        <v>43</v>
      </c>
      <c r="H66" s="378" t="str">
        <f>"'" &amp; $C66 &amp; "'!" &amp; ADDRESS(G66,$D66)</f>
        <v>'Financial Summary &amp; Reporting'!$E$43</v>
      </c>
      <c r="I66" s="378">
        <f>ROW('Financial Summary &amp; Reporting'!$A$5)</f>
        <v>5</v>
      </c>
      <c r="J66" s="378" t="str">
        <f>"'" &amp; $C66 &amp; "'!" &amp; ADDRESS(I66,$D66)</f>
        <v>'Financial Summary &amp; Reporting'!$E$5</v>
      </c>
      <c r="K66" s="378">
        <f>ROW('Financial Summary &amp; Reporting'!$A$19)</f>
        <v>19</v>
      </c>
      <c r="L66" s="378" t="str">
        <f>"'" &amp; $C66 &amp; "'!" &amp; ADDRESS(K66,$D66)</f>
        <v>'Financial Summary &amp; Reporting'!$E$19</v>
      </c>
      <c r="M66" s="378">
        <f>ROW('Financial Summary &amp; Reporting'!$A$20)</f>
        <v>20</v>
      </c>
      <c r="N66" s="378" t="str">
        <f>"'" &amp; $C66 &amp; "'!" &amp; ADDRESS(M66,$D66)</f>
        <v>'Financial Summary &amp; Reporting'!$E$20</v>
      </c>
      <c r="O66" s="378">
        <f>ROW('Financial Summary &amp; Reporting'!$A$13)</f>
        <v>13</v>
      </c>
      <c r="P66" s="378" t="str">
        <f>"'" &amp; $C66 &amp; "'!" &amp; ADDRESS(O66,$D66)</f>
        <v>'Financial Summary &amp; Reporting'!$E$13</v>
      </c>
    </row>
    <row r="67" spans="2:16" x14ac:dyDescent="0.2">
      <c r="B67" s="378" t="s">
        <v>159</v>
      </c>
      <c r="C67" s="378" t="s">
        <v>269</v>
      </c>
      <c r="D67" s="378">
        <f>COLUMN('Financial Summary &amp; Reporting'!$S$2)</f>
        <v>19</v>
      </c>
      <c r="E67" s="378">
        <f>ROW('Financial Summary &amp; Reporting'!$A$29)</f>
        <v>29</v>
      </c>
      <c r="F67" s="378" t="str">
        <f t="shared" ref="F67:F86" si="1">"'" &amp; $C67 &amp; "'!" &amp; ADDRESS(E67,$D67)</f>
        <v>'Financial Summary &amp; Reporting'!$S$29</v>
      </c>
      <c r="G67" s="378">
        <f>ROW('Financial Summary &amp; Reporting'!$A$43)</f>
        <v>43</v>
      </c>
      <c r="H67" s="378" t="str">
        <f t="shared" ref="H67:H86" si="2">"'" &amp; $C67 &amp; "'!" &amp; ADDRESS(G67,$D67)</f>
        <v>'Financial Summary &amp; Reporting'!$S$43</v>
      </c>
      <c r="I67" s="378">
        <f>ROW('Financial Summary &amp; Reporting'!$A$5)</f>
        <v>5</v>
      </c>
      <c r="J67" s="378" t="str">
        <f t="shared" ref="J67:J86" si="3">"'" &amp; $C67 &amp; "'!" &amp; ADDRESS(I67,$D67)</f>
        <v>'Financial Summary &amp; Reporting'!$S$5</v>
      </c>
      <c r="K67" s="378">
        <f>ROW('Financial Summary &amp; Reporting'!$A$19)</f>
        <v>19</v>
      </c>
      <c r="L67" s="378" t="str">
        <f t="shared" ref="L67:L86" si="4">"'" &amp; $C67 &amp; "'!" &amp; ADDRESS(K67,$D67)</f>
        <v>'Financial Summary &amp; Reporting'!$S$19</v>
      </c>
      <c r="M67" s="378">
        <f>ROW('Financial Summary &amp; Reporting'!$A$20)</f>
        <v>20</v>
      </c>
      <c r="N67" s="378" t="str">
        <f t="shared" ref="N67:N86" si="5">"'" &amp; $C67 &amp; "'!" &amp; ADDRESS(M67,$D67)</f>
        <v>'Financial Summary &amp; Reporting'!$S$20</v>
      </c>
      <c r="O67" s="378">
        <f>ROW('Financial Summary &amp; Reporting'!$A$13)</f>
        <v>13</v>
      </c>
      <c r="P67" s="378" t="str">
        <f t="shared" ref="P67:P86" si="6">"'" &amp; $C67 &amp; "'!" &amp; ADDRESS(O67,$D67)</f>
        <v>'Financial Summary &amp; Reporting'!$S$13</v>
      </c>
    </row>
    <row r="68" spans="2:16" x14ac:dyDescent="0.2">
      <c r="B68" s="378" t="s">
        <v>160</v>
      </c>
      <c r="C68" s="378" t="s">
        <v>269</v>
      </c>
      <c r="D68" s="378">
        <f>COLUMN('Financial Summary &amp; Reporting'!$AH$2)</f>
        <v>34</v>
      </c>
      <c r="E68" s="378">
        <f>ROW('Financial Summary &amp; Reporting'!$A$29)</f>
        <v>29</v>
      </c>
      <c r="F68" s="378" t="str">
        <f t="shared" si="1"/>
        <v>'Financial Summary &amp; Reporting'!$AH$29</v>
      </c>
      <c r="G68" s="378">
        <f>ROW('Financial Summary &amp; Reporting'!$A$43)</f>
        <v>43</v>
      </c>
      <c r="H68" s="378" t="str">
        <f t="shared" si="2"/>
        <v>'Financial Summary &amp; Reporting'!$AH$43</v>
      </c>
      <c r="I68" s="378">
        <f>ROW('Financial Summary &amp; Reporting'!$A$5)</f>
        <v>5</v>
      </c>
      <c r="J68" s="378" t="str">
        <f t="shared" si="3"/>
        <v>'Financial Summary &amp; Reporting'!$AH$5</v>
      </c>
      <c r="K68" s="378">
        <f>ROW('Financial Summary &amp; Reporting'!$A$19)</f>
        <v>19</v>
      </c>
      <c r="L68" s="378" t="str">
        <f t="shared" si="4"/>
        <v>'Financial Summary &amp; Reporting'!$AH$19</v>
      </c>
      <c r="M68" s="378">
        <f>ROW('Financial Summary &amp; Reporting'!$A$20)</f>
        <v>20</v>
      </c>
      <c r="N68" s="378" t="str">
        <f t="shared" si="5"/>
        <v>'Financial Summary &amp; Reporting'!$AH$20</v>
      </c>
      <c r="O68" s="378">
        <f>ROW('Financial Summary &amp; Reporting'!$A$13)</f>
        <v>13</v>
      </c>
      <c r="P68" s="378" t="str">
        <f t="shared" si="6"/>
        <v>'Financial Summary &amp; Reporting'!$AH$13</v>
      </c>
    </row>
    <row r="69" spans="2:16" x14ac:dyDescent="0.2">
      <c r="B69" s="378" t="s">
        <v>161</v>
      </c>
      <c r="C69" s="378" t="s">
        <v>269</v>
      </c>
      <c r="D69" s="378">
        <f>COLUMN('Financial Summary &amp; Reporting'!$AW$2)</f>
        <v>49</v>
      </c>
      <c r="E69" s="378">
        <f>ROW('Financial Summary &amp; Reporting'!$A$29)</f>
        <v>29</v>
      </c>
      <c r="F69" s="378" t="str">
        <f t="shared" si="1"/>
        <v>'Financial Summary &amp; Reporting'!$AW$29</v>
      </c>
      <c r="G69" s="378">
        <f>ROW('Financial Summary &amp; Reporting'!$A$43)</f>
        <v>43</v>
      </c>
      <c r="H69" s="378" t="str">
        <f t="shared" si="2"/>
        <v>'Financial Summary &amp; Reporting'!$AW$43</v>
      </c>
      <c r="I69" s="378">
        <f>ROW('Financial Summary &amp; Reporting'!$A$5)</f>
        <v>5</v>
      </c>
      <c r="J69" s="378" t="str">
        <f t="shared" si="3"/>
        <v>'Financial Summary &amp; Reporting'!$AW$5</v>
      </c>
      <c r="K69" s="378">
        <f>ROW('Financial Summary &amp; Reporting'!$A$19)</f>
        <v>19</v>
      </c>
      <c r="L69" s="378" t="str">
        <f t="shared" si="4"/>
        <v>'Financial Summary &amp; Reporting'!$AW$19</v>
      </c>
      <c r="M69" s="378">
        <f>ROW('Financial Summary &amp; Reporting'!$A$20)</f>
        <v>20</v>
      </c>
      <c r="N69" s="378" t="str">
        <f t="shared" si="5"/>
        <v>'Financial Summary &amp; Reporting'!$AW$20</v>
      </c>
      <c r="O69" s="378">
        <f>ROW('Financial Summary &amp; Reporting'!$A$13)</f>
        <v>13</v>
      </c>
      <c r="P69" s="378" t="str">
        <f t="shared" si="6"/>
        <v>'Financial Summary &amp; Reporting'!$AW$13</v>
      </c>
    </row>
    <row r="70" spans="2:16" x14ac:dyDescent="0.2">
      <c r="B70" s="378" t="s">
        <v>162</v>
      </c>
      <c r="C70" s="378" t="s">
        <v>269</v>
      </c>
      <c r="D70" s="378">
        <f>COLUMN('Financial Summary &amp; Reporting'!$BL$2)</f>
        <v>64</v>
      </c>
      <c r="E70" s="378">
        <f>ROW('Financial Summary &amp; Reporting'!$A$29)</f>
        <v>29</v>
      </c>
      <c r="F70" s="378" t="str">
        <f t="shared" si="1"/>
        <v>'Financial Summary &amp; Reporting'!$BL$29</v>
      </c>
      <c r="G70" s="378">
        <f>ROW('Financial Summary &amp; Reporting'!$A$43)</f>
        <v>43</v>
      </c>
      <c r="H70" s="378" t="str">
        <f t="shared" si="2"/>
        <v>'Financial Summary &amp; Reporting'!$BL$43</v>
      </c>
      <c r="I70" s="378">
        <f>ROW('Financial Summary &amp; Reporting'!$A$5)</f>
        <v>5</v>
      </c>
      <c r="J70" s="378" t="str">
        <f t="shared" si="3"/>
        <v>'Financial Summary &amp; Reporting'!$BL$5</v>
      </c>
      <c r="K70" s="378">
        <f>ROW('Financial Summary &amp; Reporting'!$A$19)</f>
        <v>19</v>
      </c>
      <c r="L70" s="378" t="str">
        <f t="shared" si="4"/>
        <v>'Financial Summary &amp; Reporting'!$BL$19</v>
      </c>
      <c r="M70" s="378">
        <f>ROW('Financial Summary &amp; Reporting'!$A$20)</f>
        <v>20</v>
      </c>
      <c r="N70" s="378" t="str">
        <f t="shared" si="5"/>
        <v>'Financial Summary &amp; Reporting'!$BL$20</v>
      </c>
      <c r="O70" s="378">
        <f>ROW('Financial Summary &amp; Reporting'!$A$13)</f>
        <v>13</v>
      </c>
      <c r="P70" s="378" t="str">
        <f t="shared" si="6"/>
        <v>'Financial Summary &amp; Reporting'!$BL$13</v>
      </c>
    </row>
    <row r="71" spans="2:16" x14ac:dyDescent="0.2">
      <c r="B71" s="378" t="s">
        <v>163</v>
      </c>
      <c r="C71" s="378" t="s">
        <v>269</v>
      </c>
      <c r="D71" s="378">
        <f>COLUMN('Financial Summary &amp; Reporting'!$CA$2)</f>
        <v>79</v>
      </c>
      <c r="E71" s="378">
        <f>ROW('Financial Summary &amp; Reporting'!$A$29)</f>
        <v>29</v>
      </c>
      <c r="F71" s="378" t="str">
        <f t="shared" si="1"/>
        <v>'Financial Summary &amp; Reporting'!$CA$29</v>
      </c>
      <c r="G71" s="378">
        <f>ROW('Financial Summary &amp; Reporting'!$A$43)</f>
        <v>43</v>
      </c>
      <c r="H71" s="378" t="str">
        <f t="shared" si="2"/>
        <v>'Financial Summary &amp; Reporting'!$CA$43</v>
      </c>
      <c r="I71" s="378">
        <f>ROW('Financial Summary &amp; Reporting'!$A$5)</f>
        <v>5</v>
      </c>
      <c r="J71" s="378" t="str">
        <f t="shared" si="3"/>
        <v>'Financial Summary &amp; Reporting'!$CA$5</v>
      </c>
      <c r="K71" s="378">
        <f>ROW('Financial Summary &amp; Reporting'!$A$19)</f>
        <v>19</v>
      </c>
      <c r="L71" s="378" t="str">
        <f t="shared" si="4"/>
        <v>'Financial Summary &amp; Reporting'!$CA$19</v>
      </c>
      <c r="M71" s="378">
        <f>ROW('Financial Summary &amp; Reporting'!$A$20)</f>
        <v>20</v>
      </c>
      <c r="N71" s="378" t="str">
        <f t="shared" si="5"/>
        <v>'Financial Summary &amp; Reporting'!$CA$20</v>
      </c>
      <c r="O71" s="378">
        <f>ROW('Financial Summary &amp; Reporting'!$A$13)</f>
        <v>13</v>
      </c>
      <c r="P71" s="378" t="str">
        <f t="shared" si="6"/>
        <v>'Financial Summary &amp; Reporting'!$CA$13</v>
      </c>
    </row>
    <row r="72" spans="2:16" x14ac:dyDescent="0.2">
      <c r="B72" s="378" t="s">
        <v>164</v>
      </c>
      <c r="C72" s="378" t="s">
        <v>269</v>
      </c>
      <c r="D72" s="378">
        <f>COLUMN('Financial Summary &amp; Reporting'!$CP$2)</f>
        <v>94</v>
      </c>
      <c r="E72" s="378">
        <f>ROW('Financial Summary &amp; Reporting'!$A$29)</f>
        <v>29</v>
      </c>
      <c r="F72" s="378" t="str">
        <f t="shared" si="1"/>
        <v>'Financial Summary &amp; Reporting'!$CP$29</v>
      </c>
      <c r="G72" s="378">
        <f>ROW('Financial Summary &amp; Reporting'!$A$43)</f>
        <v>43</v>
      </c>
      <c r="H72" s="378" t="str">
        <f t="shared" si="2"/>
        <v>'Financial Summary &amp; Reporting'!$CP$43</v>
      </c>
      <c r="I72" s="378">
        <f>ROW('Financial Summary &amp; Reporting'!$A$5)</f>
        <v>5</v>
      </c>
      <c r="J72" s="378" t="str">
        <f t="shared" si="3"/>
        <v>'Financial Summary &amp; Reporting'!$CP$5</v>
      </c>
      <c r="K72" s="378">
        <f>ROW('Financial Summary &amp; Reporting'!$A$19)</f>
        <v>19</v>
      </c>
      <c r="L72" s="378" t="str">
        <f t="shared" si="4"/>
        <v>'Financial Summary &amp; Reporting'!$CP$19</v>
      </c>
      <c r="M72" s="378">
        <f>ROW('Financial Summary &amp; Reporting'!$A$20)</f>
        <v>20</v>
      </c>
      <c r="N72" s="378" t="str">
        <f t="shared" si="5"/>
        <v>'Financial Summary &amp; Reporting'!$CP$20</v>
      </c>
      <c r="O72" s="378">
        <f>ROW('Financial Summary &amp; Reporting'!$A$13)</f>
        <v>13</v>
      </c>
      <c r="P72" s="378" t="str">
        <f t="shared" si="6"/>
        <v>'Financial Summary &amp; Reporting'!$CP$13</v>
      </c>
    </row>
    <row r="73" spans="2:16" x14ac:dyDescent="0.2">
      <c r="B73" s="378" t="s">
        <v>165</v>
      </c>
      <c r="C73" s="378" t="s">
        <v>269</v>
      </c>
      <c r="D73" s="378">
        <f>COLUMN('Financial Summary &amp; Reporting'!$DE$2)</f>
        <v>109</v>
      </c>
      <c r="E73" s="378">
        <f>ROW('Financial Summary &amp; Reporting'!$A$29)</f>
        <v>29</v>
      </c>
      <c r="F73" s="378" t="str">
        <f t="shared" si="1"/>
        <v>'Financial Summary &amp; Reporting'!$DE$29</v>
      </c>
      <c r="G73" s="378">
        <f>ROW('Financial Summary &amp; Reporting'!$A$43)</f>
        <v>43</v>
      </c>
      <c r="H73" s="378" t="str">
        <f t="shared" si="2"/>
        <v>'Financial Summary &amp; Reporting'!$DE$43</v>
      </c>
      <c r="I73" s="378">
        <f>ROW('Financial Summary &amp; Reporting'!$A$5)</f>
        <v>5</v>
      </c>
      <c r="J73" s="378" t="str">
        <f t="shared" si="3"/>
        <v>'Financial Summary &amp; Reporting'!$DE$5</v>
      </c>
      <c r="K73" s="378">
        <f>ROW('Financial Summary &amp; Reporting'!$A$19)</f>
        <v>19</v>
      </c>
      <c r="L73" s="378" t="str">
        <f t="shared" si="4"/>
        <v>'Financial Summary &amp; Reporting'!$DE$19</v>
      </c>
      <c r="M73" s="378">
        <f>ROW('Financial Summary &amp; Reporting'!$A$20)</f>
        <v>20</v>
      </c>
      <c r="N73" s="378" t="str">
        <f t="shared" si="5"/>
        <v>'Financial Summary &amp; Reporting'!$DE$20</v>
      </c>
      <c r="O73" s="378">
        <f>ROW('Financial Summary &amp; Reporting'!$A$13)</f>
        <v>13</v>
      </c>
      <c r="P73" s="378" t="str">
        <f t="shared" si="6"/>
        <v>'Financial Summary &amp; Reporting'!$DE$13</v>
      </c>
    </row>
    <row r="74" spans="2:16" x14ac:dyDescent="0.2">
      <c r="B74" s="378" t="s">
        <v>166</v>
      </c>
      <c r="C74" s="378" t="s">
        <v>269</v>
      </c>
      <c r="D74" s="378">
        <f>COLUMN('Financial Summary &amp; Reporting'!$DT$2)</f>
        <v>124</v>
      </c>
      <c r="E74" s="378">
        <f>ROW('Financial Summary &amp; Reporting'!$A$29)</f>
        <v>29</v>
      </c>
      <c r="F74" s="378" t="str">
        <f t="shared" si="1"/>
        <v>'Financial Summary &amp; Reporting'!$DT$29</v>
      </c>
      <c r="G74" s="378">
        <f>ROW('Financial Summary &amp; Reporting'!$A$43)</f>
        <v>43</v>
      </c>
      <c r="H74" s="378" t="str">
        <f t="shared" si="2"/>
        <v>'Financial Summary &amp; Reporting'!$DT$43</v>
      </c>
      <c r="I74" s="378">
        <f>ROW('Financial Summary &amp; Reporting'!$A$5)</f>
        <v>5</v>
      </c>
      <c r="J74" s="378" t="str">
        <f t="shared" si="3"/>
        <v>'Financial Summary &amp; Reporting'!$DT$5</v>
      </c>
      <c r="K74" s="378">
        <f>ROW('Financial Summary &amp; Reporting'!$A$19)</f>
        <v>19</v>
      </c>
      <c r="L74" s="378" t="str">
        <f t="shared" si="4"/>
        <v>'Financial Summary &amp; Reporting'!$DT$19</v>
      </c>
      <c r="M74" s="378">
        <f>ROW('Financial Summary &amp; Reporting'!$A$20)</f>
        <v>20</v>
      </c>
      <c r="N74" s="378" t="str">
        <f t="shared" si="5"/>
        <v>'Financial Summary &amp; Reporting'!$DT$20</v>
      </c>
      <c r="O74" s="378">
        <f>ROW('Financial Summary &amp; Reporting'!$A$13)</f>
        <v>13</v>
      </c>
      <c r="P74" s="378" t="str">
        <f t="shared" si="6"/>
        <v>'Financial Summary &amp; Reporting'!$DT$13</v>
      </c>
    </row>
    <row r="75" spans="2:16" x14ac:dyDescent="0.2">
      <c r="B75" s="378" t="s">
        <v>167</v>
      </c>
      <c r="C75" s="378" t="s">
        <v>269</v>
      </c>
      <c r="D75" s="378">
        <f>COLUMN('Financial Summary &amp; Reporting'!$EI$2)</f>
        <v>139</v>
      </c>
      <c r="E75" s="378">
        <f>ROW('Financial Summary &amp; Reporting'!$A$29)</f>
        <v>29</v>
      </c>
      <c r="F75" s="378" t="str">
        <f t="shared" si="1"/>
        <v>'Financial Summary &amp; Reporting'!$EI$29</v>
      </c>
      <c r="G75" s="378">
        <f>ROW('Financial Summary &amp; Reporting'!$A$43)</f>
        <v>43</v>
      </c>
      <c r="H75" s="378" t="str">
        <f t="shared" si="2"/>
        <v>'Financial Summary &amp; Reporting'!$EI$43</v>
      </c>
      <c r="I75" s="378">
        <f>ROW('Financial Summary &amp; Reporting'!$A$5)</f>
        <v>5</v>
      </c>
      <c r="J75" s="378" t="str">
        <f t="shared" si="3"/>
        <v>'Financial Summary &amp; Reporting'!$EI$5</v>
      </c>
      <c r="K75" s="378">
        <f>ROW('Financial Summary &amp; Reporting'!$A$19)</f>
        <v>19</v>
      </c>
      <c r="L75" s="378" t="str">
        <f t="shared" si="4"/>
        <v>'Financial Summary &amp; Reporting'!$EI$19</v>
      </c>
      <c r="M75" s="378">
        <f>ROW('Financial Summary &amp; Reporting'!$A$20)</f>
        <v>20</v>
      </c>
      <c r="N75" s="378" t="str">
        <f t="shared" si="5"/>
        <v>'Financial Summary &amp; Reporting'!$EI$20</v>
      </c>
      <c r="O75" s="378">
        <f>ROW('Financial Summary &amp; Reporting'!$A$13)</f>
        <v>13</v>
      </c>
      <c r="P75" s="378" t="str">
        <f t="shared" si="6"/>
        <v>'Financial Summary &amp; Reporting'!$EI$13</v>
      </c>
    </row>
    <row r="76" spans="2:16" x14ac:dyDescent="0.2">
      <c r="B76" s="378" t="s">
        <v>220</v>
      </c>
      <c r="C76" s="378" t="s">
        <v>269</v>
      </c>
      <c r="D76" s="378">
        <f>COLUMN('Financial Summary &amp; Reporting'!$EX$2)</f>
        <v>154</v>
      </c>
      <c r="E76" s="378">
        <f>ROW('Financial Summary &amp; Reporting'!$A$29)</f>
        <v>29</v>
      </c>
      <c r="F76" s="378" t="str">
        <f t="shared" si="1"/>
        <v>'Financial Summary &amp; Reporting'!$EX$29</v>
      </c>
      <c r="G76" s="378">
        <f>ROW('Financial Summary &amp; Reporting'!$A$43)</f>
        <v>43</v>
      </c>
      <c r="H76" s="378" t="str">
        <f t="shared" si="2"/>
        <v>'Financial Summary &amp; Reporting'!$EX$43</v>
      </c>
      <c r="I76" s="378">
        <f>ROW('Financial Summary &amp; Reporting'!$A$5)</f>
        <v>5</v>
      </c>
      <c r="J76" s="378" t="str">
        <f t="shared" si="3"/>
        <v>'Financial Summary &amp; Reporting'!$EX$5</v>
      </c>
      <c r="K76" s="378">
        <f>ROW('Financial Summary &amp; Reporting'!$A$19)</f>
        <v>19</v>
      </c>
      <c r="L76" s="378" t="str">
        <f t="shared" si="4"/>
        <v>'Financial Summary &amp; Reporting'!$EX$19</v>
      </c>
      <c r="M76" s="378">
        <f>ROW('Financial Summary &amp; Reporting'!$A$20)</f>
        <v>20</v>
      </c>
      <c r="N76" s="378" t="str">
        <f t="shared" si="5"/>
        <v>'Financial Summary &amp; Reporting'!$EX$20</v>
      </c>
      <c r="O76" s="378">
        <f>ROW('Financial Summary &amp; Reporting'!$A$13)</f>
        <v>13</v>
      </c>
      <c r="P76" s="378" t="str">
        <f t="shared" si="6"/>
        <v>'Financial Summary &amp; Reporting'!$EX$13</v>
      </c>
    </row>
    <row r="77" spans="2:16" x14ac:dyDescent="0.2">
      <c r="B77" s="378" t="s">
        <v>288</v>
      </c>
      <c r="C77" s="378" t="s">
        <v>272</v>
      </c>
      <c r="D77" s="378">
        <f>COLUMN('Historic Budget Summaries'!$E$2)</f>
        <v>5</v>
      </c>
      <c r="E77" s="378">
        <f>ROW('Historic Budget Summaries'!$A$28)</f>
        <v>28</v>
      </c>
      <c r="F77" s="378" t="str">
        <f t="shared" si="1"/>
        <v>'Historic Budget Summaries'!$E$28</v>
      </c>
      <c r="G77" s="378">
        <f>ROW('Historic Budget Summaries'!$A$42)</f>
        <v>42</v>
      </c>
      <c r="H77" s="378" t="str">
        <f t="shared" si="2"/>
        <v>'Historic Budget Summaries'!$E$42</v>
      </c>
      <c r="I77" s="378">
        <f>ROW('Historic Budget Summaries'!$A$4)</f>
        <v>4</v>
      </c>
      <c r="J77" s="378" t="str">
        <f t="shared" si="3"/>
        <v>'Historic Budget Summaries'!$E$4</v>
      </c>
      <c r="K77" s="378">
        <f>ROW('Historic Budget Summaries'!$A$18)</f>
        <v>18</v>
      </c>
      <c r="L77" s="378" t="str">
        <f t="shared" si="4"/>
        <v>'Historic Budget Summaries'!$E$18</v>
      </c>
      <c r="M77" s="378">
        <f>ROW('Historic Budget Summaries'!$A$19)</f>
        <v>19</v>
      </c>
      <c r="N77" s="378" t="str">
        <f t="shared" si="5"/>
        <v>'Historic Budget Summaries'!$E$19</v>
      </c>
      <c r="O77" s="378">
        <f>ROW('Historic Budget Summaries'!$A$12)</f>
        <v>12</v>
      </c>
      <c r="P77" s="378" t="str">
        <f t="shared" si="6"/>
        <v>'Historic Budget Summaries'!$E$12</v>
      </c>
    </row>
    <row r="78" spans="2:16" x14ac:dyDescent="0.2">
      <c r="B78" s="378" t="s">
        <v>292</v>
      </c>
      <c r="C78" s="378" t="s">
        <v>272</v>
      </c>
      <c r="D78" s="378">
        <f>COLUMN('Historic Budget Summaries'!$R$2)</f>
        <v>18</v>
      </c>
      <c r="E78" s="378">
        <f>ROW('Historic Budget Summaries'!$A$28)</f>
        <v>28</v>
      </c>
      <c r="F78" s="378" t="str">
        <f t="shared" si="1"/>
        <v>'Historic Budget Summaries'!$R$28</v>
      </c>
      <c r="G78" s="378">
        <f>ROW('Historic Budget Summaries'!$A$42)</f>
        <v>42</v>
      </c>
      <c r="H78" s="378" t="str">
        <f t="shared" si="2"/>
        <v>'Historic Budget Summaries'!$R$42</v>
      </c>
      <c r="I78" s="378">
        <f>ROW('Historic Budget Summaries'!$A$4)</f>
        <v>4</v>
      </c>
      <c r="J78" s="378" t="str">
        <f t="shared" si="3"/>
        <v>'Historic Budget Summaries'!$R$4</v>
      </c>
      <c r="K78" s="378">
        <f>ROW('Historic Budget Summaries'!$A$18)</f>
        <v>18</v>
      </c>
      <c r="L78" s="378" t="str">
        <f t="shared" si="4"/>
        <v>'Historic Budget Summaries'!$R$18</v>
      </c>
      <c r="M78" s="378">
        <f>ROW('Historic Budget Summaries'!$A$19)</f>
        <v>19</v>
      </c>
      <c r="N78" s="378" t="str">
        <f t="shared" si="5"/>
        <v>'Historic Budget Summaries'!$R$19</v>
      </c>
      <c r="O78" s="378">
        <f>ROW('Historic Budget Summaries'!$A$12)</f>
        <v>12</v>
      </c>
      <c r="P78" s="378" t="str">
        <f t="shared" si="6"/>
        <v>'Historic Budget Summaries'!$R$12</v>
      </c>
    </row>
    <row r="79" spans="2:16" x14ac:dyDescent="0.2">
      <c r="B79" s="378" t="s">
        <v>294</v>
      </c>
      <c r="C79" s="378" t="s">
        <v>272</v>
      </c>
      <c r="D79" s="378">
        <f>COLUMN('Historic Budget Summaries'!$AE$2)</f>
        <v>31</v>
      </c>
      <c r="E79" s="378">
        <f>ROW('Historic Budget Summaries'!$A$28)</f>
        <v>28</v>
      </c>
      <c r="F79" s="378" t="str">
        <f t="shared" si="1"/>
        <v>'Historic Budget Summaries'!$AE$28</v>
      </c>
      <c r="G79" s="378">
        <f>ROW('Historic Budget Summaries'!$A$42)</f>
        <v>42</v>
      </c>
      <c r="H79" s="378" t="str">
        <f t="shared" si="2"/>
        <v>'Historic Budget Summaries'!$AE$42</v>
      </c>
      <c r="I79" s="378">
        <f>ROW('Historic Budget Summaries'!$A$4)</f>
        <v>4</v>
      </c>
      <c r="J79" s="378" t="str">
        <f t="shared" si="3"/>
        <v>'Historic Budget Summaries'!$AE$4</v>
      </c>
      <c r="K79" s="378">
        <f>ROW('Historic Budget Summaries'!$A$18)</f>
        <v>18</v>
      </c>
      <c r="L79" s="378" t="str">
        <f t="shared" si="4"/>
        <v>'Historic Budget Summaries'!$AE$18</v>
      </c>
      <c r="M79" s="378">
        <f>ROW('Historic Budget Summaries'!$A$19)</f>
        <v>19</v>
      </c>
      <c r="N79" s="378" t="str">
        <f t="shared" si="5"/>
        <v>'Historic Budget Summaries'!$AE$19</v>
      </c>
      <c r="O79" s="378">
        <f>ROW('Historic Budget Summaries'!$A$12)</f>
        <v>12</v>
      </c>
      <c r="P79" s="378" t="str">
        <f t="shared" si="6"/>
        <v>'Historic Budget Summaries'!$AE$12</v>
      </c>
    </row>
    <row r="80" spans="2:16" x14ac:dyDescent="0.2">
      <c r="B80" s="378" t="s">
        <v>295</v>
      </c>
      <c r="C80" s="378" t="s">
        <v>272</v>
      </c>
      <c r="D80" s="378">
        <f>COLUMN('Historic Budget Summaries'!$AR$2)</f>
        <v>44</v>
      </c>
      <c r="E80" s="378">
        <f>ROW('Historic Budget Summaries'!$A$28)</f>
        <v>28</v>
      </c>
      <c r="F80" s="378" t="str">
        <f t="shared" si="1"/>
        <v>'Historic Budget Summaries'!$AR$28</v>
      </c>
      <c r="G80" s="378">
        <f>ROW('Historic Budget Summaries'!$A$42)</f>
        <v>42</v>
      </c>
      <c r="H80" s="378" t="str">
        <f t="shared" si="2"/>
        <v>'Historic Budget Summaries'!$AR$42</v>
      </c>
      <c r="I80" s="378">
        <f>ROW('Historic Budget Summaries'!$A$4)</f>
        <v>4</v>
      </c>
      <c r="J80" s="378" t="str">
        <f t="shared" si="3"/>
        <v>'Historic Budget Summaries'!$AR$4</v>
      </c>
      <c r="K80" s="378">
        <f>ROW('Historic Budget Summaries'!$A$18)</f>
        <v>18</v>
      </c>
      <c r="L80" s="378" t="str">
        <f t="shared" si="4"/>
        <v>'Historic Budget Summaries'!$AR$18</v>
      </c>
      <c r="M80" s="378">
        <f>ROW('Historic Budget Summaries'!$A$19)</f>
        <v>19</v>
      </c>
      <c r="N80" s="378" t="str">
        <f t="shared" si="5"/>
        <v>'Historic Budget Summaries'!$AR$19</v>
      </c>
      <c r="O80" s="378">
        <f>ROW('Historic Budget Summaries'!$A$12)</f>
        <v>12</v>
      </c>
      <c r="P80" s="378" t="str">
        <f t="shared" si="6"/>
        <v>'Historic Budget Summaries'!$AR$12</v>
      </c>
    </row>
    <row r="81" spans="2:16" x14ac:dyDescent="0.2">
      <c r="B81" s="378" t="s">
        <v>296</v>
      </c>
      <c r="C81" s="378" t="s">
        <v>272</v>
      </c>
      <c r="D81" s="378">
        <f>COLUMN('Historic Budget Summaries'!$BE$2)</f>
        <v>57</v>
      </c>
      <c r="E81" s="378">
        <f>ROW('Historic Budget Summaries'!$A$28)</f>
        <v>28</v>
      </c>
      <c r="F81" s="378" t="str">
        <f t="shared" si="1"/>
        <v>'Historic Budget Summaries'!$BE$28</v>
      </c>
      <c r="G81" s="378">
        <f>ROW('Historic Budget Summaries'!$A$42)</f>
        <v>42</v>
      </c>
      <c r="H81" s="378" t="str">
        <f t="shared" si="2"/>
        <v>'Historic Budget Summaries'!$BE$42</v>
      </c>
      <c r="I81" s="378">
        <f>ROW('Historic Budget Summaries'!$A$4)</f>
        <v>4</v>
      </c>
      <c r="J81" s="378" t="str">
        <f t="shared" si="3"/>
        <v>'Historic Budget Summaries'!$BE$4</v>
      </c>
      <c r="K81" s="378">
        <f>ROW('Historic Budget Summaries'!$A$18)</f>
        <v>18</v>
      </c>
      <c r="L81" s="378" t="str">
        <f t="shared" si="4"/>
        <v>'Historic Budget Summaries'!$BE$18</v>
      </c>
      <c r="M81" s="378">
        <f>ROW('Historic Budget Summaries'!$A$19)</f>
        <v>19</v>
      </c>
      <c r="N81" s="378" t="str">
        <f t="shared" si="5"/>
        <v>'Historic Budget Summaries'!$BE$19</v>
      </c>
      <c r="O81" s="378">
        <f>ROW('Historic Budget Summaries'!$A$12)</f>
        <v>12</v>
      </c>
      <c r="P81" s="378" t="str">
        <f t="shared" si="6"/>
        <v>'Historic Budget Summaries'!$BE$12</v>
      </c>
    </row>
    <row r="82" spans="2:16" x14ac:dyDescent="0.2">
      <c r="B82" s="378" t="s">
        <v>297</v>
      </c>
      <c r="C82" s="378" t="s">
        <v>272</v>
      </c>
      <c r="D82" s="378">
        <f>COLUMN('Historic Budget Summaries'!$BR$2)</f>
        <v>70</v>
      </c>
      <c r="E82" s="378">
        <f>ROW('Historic Budget Summaries'!$A$28)</f>
        <v>28</v>
      </c>
      <c r="F82" s="378" t="str">
        <f t="shared" si="1"/>
        <v>'Historic Budget Summaries'!$BR$28</v>
      </c>
      <c r="G82" s="378">
        <f>ROW('Historic Budget Summaries'!$A$42)</f>
        <v>42</v>
      </c>
      <c r="H82" s="378" t="str">
        <f t="shared" si="2"/>
        <v>'Historic Budget Summaries'!$BR$42</v>
      </c>
      <c r="I82" s="378">
        <f>ROW('Historic Budget Summaries'!$A$4)</f>
        <v>4</v>
      </c>
      <c r="J82" s="378" t="str">
        <f t="shared" si="3"/>
        <v>'Historic Budget Summaries'!$BR$4</v>
      </c>
      <c r="K82" s="378">
        <f>ROW('Historic Budget Summaries'!$A$18)</f>
        <v>18</v>
      </c>
      <c r="L82" s="378" t="str">
        <f t="shared" si="4"/>
        <v>'Historic Budget Summaries'!$BR$18</v>
      </c>
      <c r="M82" s="378">
        <f>ROW('Historic Budget Summaries'!$A$19)</f>
        <v>19</v>
      </c>
      <c r="N82" s="378" t="str">
        <f t="shared" si="5"/>
        <v>'Historic Budget Summaries'!$BR$19</v>
      </c>
      <c r="O82" s="378">
        <f>ROW('Historic Budget Summaries'!$A$12)</f>
        <v>12</v>
      </c>
      <c r="P82" s="378" t="str">
        <f t="shared" si="6"/>
        <v>'Historic Budget Summaries'!$BR$12</v>
      </c>
    </row>
    <row r="83" spans="2:16" x14ac:dyDescent="0.2">
      <c r="B83" s="378" t="s">
        <v>298</v>
      </c>
      <c r="C83" s="378" t="s">
        <v>272</v>
      </c>
      <c r="D83" s="378">
        <f>COLUMN('Historic Budget Summaries'!$CE$2)</f>
        <v>83</v>
      </c>
      <c r="E83" s="378">
        <f>ROW('Historic Budget Summaries'!$A$28)</f>
        <v>28</v>
      </c>
      <c r="F83" s="378" t="str">
        <f t="shared" si="1"/>
        <v>'Historic Budget Summaries'!$CE$28</v>
      </c>
      <c r="G83" s="378">
        <f>ROW('Historic Budget Summaries'!$A$42)</f>
        <v>42</v>
      </c>
      <c r="H83" s="378" t="str">
        <f t="shared" si="2"/>
        <v>'Historic Budget Summaries'!$CE$42</v>
      </c>
      <c r="I83" s="378">
        <f>ROW('Historic Budget Summaries'!$A$4)</f>
        <v>4</v>
      </c>
      <c r="J83" s="378" t="str">
        <f t="shared" si="3"/>
        <v>'Historic Budget Summaries'!$CE$4</v>
      </c>
      <c r="K83" s="378">
        <f>ROW('Historic Budget Summaries'!$A$18)</f>
        <v>18</v>
      </c>
      <c r="L83" s="378" t="str">
        <f t="shared" si="4"/>
        <v>'Historic Budget Summaries'!$CE$18</v>
      </c>
      <c r="M83" s="378">
        <f>ROW('Historic Budget Summaries'!$A$19)</f>
        <v>19</v>
      </c>
      <c r="N83" s="378" t="str">
        <f t="shared" si="5"/>
        <v>'Historic Budget Summaries'!$CE$19</v>
      </c>
      <c r="O83" s="378">
        <f>ROW('Historic Budget Summaries'!$A$12)</f>
        <v>12</v>
      </c>
      <c r="P83" s="378" t="str">
        <f t="shared" si="6"/>
        <v>'Historic Budget Summaries'!$CE$12</v>
      </c>
    </row>
    <row r="84" spans="2:16" x14ac:dyDescent="0.2">
      <c r="B84" s="378" t="s">
        <v>299</v>
      </c>
      <c r="C84" s="378" t="s">
        <v>272</v>
      </c>
      <c r="D84" s="378">
        <f>COLUMN('Historic Budget Summaries'!$CR$2)</f>
        <v>96</v>
      </c>
      <c r="E84" s="378">
        <f>ROW('Historic Budget Summaries'!$A$28)</f>
        <v>28</v>
      </c>
      <c r="F84" s="378" t="str">
        <f t="shared" si="1"/>
        <v>'Historic Budget Summaries'!$CR$28</v>
      </c>
      <c r="G84" s="378">
        <f>ROW('Historic Budget Summaries'!$A$42)</f>
        <v>42</v>
      </c>
      <c r="H84" s="378" t="str">
        <f t="shared" si="2"/>
        <v>'Historic Budget Summaries'!$CR$42</v>
      </c>
      <c r="I84" s="378">
        <f>ROW('Historic Budget Summaries'!$A$4)</f>
        <v>4</v>
      </c>
      <c r="J84" s="378" t="str">
        <f t="shared" si="3"/>
        <v>'Historic Budget Summaries'!$CR$4</v>
      </c>
      <c r="K84" s="378">
        <f>ROW('Historic Budget Summaries'!$A$18)</f>
        <v>18</v>
      </c>
      <c r="L84" s="378" t="str">
        <f t="shared" si="4"/>
        <v>'Historic Budget Summaries'!$CR$18</v>
      </c>
      <c r="M84" s="378">
        <f>ROW('Historic Budget Summaries'!$A$19)</f>
        <v>19</v>
      </c>
      <c r="N84" s="378" t="str">
        <f t="shared" si="5"/>
        <v>'Historic Budget Summaries'!$CR$19</v>
      </c>
      <c r="O84" s="378">
        <f>ROW('Historic Budget Summaries'!$A$12)</f>
        <v>12</v>
      </c>
      <c r="P84" s="378" t="str">
        <f t="shared" si="6"/>
        <v>'Historic Budget Summaries'!$CR$12</v>
      </c>
    </row>
    <row r="85" spans="2:16" x14ac:dyDescent="0.2">
      <c r="B85" s="378" t="s">
        <v>300</v>
      </c>
      <c r="C85" s="378" t="s">
        <v>272</v>
      </c>
      <c r="D85" s="378">
        <f>COLUMN('Historic Budget Summaries'!$DE$2)</f>
        <v>109</v>
      </c>
      <c r="E85" s="378">
        <f>ROW('Historic Budget Summaries'!$A$28)</f>
        <v>28</v>
      </c>
      <c r="F85" s="378" t="str">
        <f t="shared" si="1"/>
        <v>'Historic Budget Summaries'!$DE$28</v>
      </c>
      <c r="G85" s="378">
        <f>ROW('Historic Budget Summaries'!$A$42)</f>
        <v>42</v>
      </c>
      <c r="H85" s="378" t="str">
        <f t="shared" si="2"/>
        <v>'Historic Budget Summaries'!$DE$42</v>
      </c>
      <c r="I85" s="378">
        <f>ROW('Historic Budget Summaries'!$A$4)</f>
        <v>4</v>
      </c>
      <c r="J85" s="378" t="str">
        <f t="shared" si="3"/>
        <v>'Historic Budget Summaries'!$DE$4</v>
      </c>
      <c r="K85" s="378">
        <f>ROW('Historic Budget Summaries'!$A$18)</f>
        <v>18</v>
      </c>
      <c r="L85" s="378" t="str">
        <f t="shared" si="4"/>
        <v>'Historic Budget Summaries'!$DE$18</v>
      </c>
      <c r="M85" s="378">
        <f>ROW('Historic Budget Summaries'!$A$19)</f>
        <v>19</v>
      </c>
      <c r="N85" s="378" t="str">
        <f t="shared" si="5"/>
        <v>'Historic Budget Summaries'!$DE$19</v>
      </c>
      <c r="O85" s="378">
        <f>ROW('Historic Budget Summaries'!$A$12)</f>
        <v>12</v>
      </c>
      <c r="P85" s="378" t="str">
        <f t="shared" si="6"/>
        <v>'Historic Budget Summaries'!$DE$12</v>
      </c>
    </row>
    <row r="86" spans="2:16" x14ac:dyDescent="0.2">
      <c r="B86" s="378" t="s">
        <v>301</v>
      </c>
      <c r="C86" s="378" t="s">
        <v>272</v>
      </c>
      <c r="D86" s="378">
        <f>COLUMN('Historic Budget Summaries'!$DR$2)</f>
        <v>122</v>
      </c>
      <c r="E86" s="378">
        <f>ROW('Historic Budget Summaries'!$A$28)</f>
        <v>28</v>
      </c>
      <c r="F86" s="378" t="str">
        <f t="shared" si="1"/>
        <v>'Historic Budget Summaries'!$DR$28</v>
      </c>
      <c r="G86" s="378">
        <f>ROW('Historic Budget Summaries'!$A$42)</f>
        <v>42</v>
      </c>
      <c r="H86" s="378" t="str">
        <f t="shared" si="2"/>
        <v>'Historic Budget Summaries'!$DR$42</v>
      </c>
      <c r="I86" s="378">
        <f>ROW('Historic Budget Summaries'!$A$4)</f>
        <v>4</v>
      </c>
      <c r="J86" s="378" t="str">
        <f t="shared" si="3"/>
        <v>'Historic Budget Summaries'!$DR$4</v>
      </c>
      <c r="K86" s="378">
        <f>ROW('Historic Budget Summaries'!$A$18)</f>
        <v>18</v>
      </c>
      <c r="L86" s="378" t="str">
        <f t="shared" si="4"/>
        <v>'Historic Budget Summaries'!$DR$18</v>
      </c>
      <c r="M86" s="378">
        <f>ROW('Historic Budget Summaries'!$A$19)</f>
        <v>19</v>
      </c>
      <c r="N86" s="378" t="str">
        <f t="shared" si="5"/>
        <v>'Historic Budget Summaries'!$DR$19</v>
      </c>
      <c r="O86" s="378">
        <f>ROW('Historic Budget Summaries'!$A$12)</f>
        <v>12</v>
      </c>
      <c r="P86" s="378" t="str">
        <f t="shared" si="6"/>
        <v>'Historic Budget Summaries'!$DR$12</v>
      </c>
    </row>
    <row r="89" spans="2:16" x14ac:dyDescent="0.2">
      <c r="B89" s="661" t="s">
        <v>403</v>
      </c>
      <c r="C89" s="661"/>
      <c r="D89" s="661"/>
      <c r="E89" s="661"/>
      <c r="F89" s="661"/>
      <c r="G89" s="661"/>
      <c r="H89" s="661"/>
      <c r="I89" s="661"/>
      <c r="J89" s="661"/>
      <c r="K89" s="661"/>
      <c r="L89" s="661"/>
      <c r="M89" s="661"/>
      <c r="N89" s="661"/>
      <c r="O89" s="661"/>
      <c r="P89" s="661"/>
    </row>
    <row r="91" spans="2:16" ht="15" x14ac:dyDescent="0.25">
      <c r="B91" s="361" t="s">
        <v>444</v>
      </c>
    </row>
    <row r="92" spans="2:16" x14ac:dyDescent="0.2">
      <c r="C92" s="378" t="s">
        <v>267</v>
      </c>
    </row>
    <row r="93" spans="2:16" x14ac:dyDescent="0.2">
      <c r="D93" s="378" t="s">
        <v>409</v>
      </c>
    </row>
    <row r="94" spans="2:16" x14ac:dyDescent="0.2">
      <c r="D94" s="378" t="s">
        <v>410</v>
      </c>
    </row>
    <row r="95" spans="2:16" x14ac:dyDescent="0.2">
      <c r="D95" s="378" t="s">
        <v>411</v>
      </c>
    </row>
    <row r="96" spans="2:16" x14ac:dyDescent="0.2">
      <c r="D96" s="378" t="s">
        <v>412</v>
      </c>
    </row>
    <row r="97" spans="2:4" x14ac:dyDescent="0.2">
      <c r="D97" s="378" t="s">
        <v>413</v>
      </c>
    </row>
    <row r="98" spans="2:4" x14ac:dyDescent="0.2">
      <c r="D98" s="378" t="s">
        <v>414</v>
      </c>
    </row>
    <row r="99" spans="2:4" x14ac:dyDescent="0.2">
      <c r="D99" s="378" t="s">
        <v>415</v>
      </c>
    </row>
    <row r="100" spans="2:4" x14ac:dyDescent="0.2">
      <c r="D100" s="378" t="s">
        <v>416</v>
      </c>
    </row>
    <row r="101" spans="2:4" x14ac:dyDescent="0.2">
      <c r="D101" s="378" t="s">
        <v>417</v>
      </c>
    </row>
    <row r="102" spans="2:4" x14ac:dyDescent="0.2">
      <c r="D102" s="378" t="s">
        <v>418</v>
      </c>
    </row>
    <row r="103" spans="2:4" x14ac:dyDescent="0.2">
      <c r="C103" s="378" t="s">
        <v>270</v>
      </c>
    </row>
    <row r="104" spans="2:4" x14ac:dyDescent="0.2">
      <c r="D104" s="378" t="s">
        <v>419</v>
      </c>
    </row>
    <row r="105" spans="2:4" x14ac:dyDescent="0.2">
      <c r="D105" s="378" t="s">
        <v>420</v>
      </c>
    </row>
    <row r="106" spans="2:4" x14ac:dyDescent="0.2">
      <c r="D106" s="378" t="s">
        <v>421</v>
      </c>
    </row>
    <row r="107" spans="2:4" x14ac:dyDescent="0.2">
      <c r="C107" s="378" t="s">
        <v>271</v>
      </c>
    </row>
    <row r="108" spans="2:4" x14ac:dyDescent="0.2">
      <c r="D108" s="378" t="s">
        <v>422</v>
      </c>
    </row>
    <row r="109" spans="2:4" x14ac:dyDescent="0.2">
      <c r="D109" s="378" t="s">
        <v>423</v>
      </c>
    </row>
    <row r="110" spans="2:4" x14ac:dyDescent="0.2">
      <c r="D110" s="378" t="s">
        <v>424</v>
      </c>
    </row>
    <row r="111" spans="2:4" x14ac:dyDescent="0.2">
      <c r="D111" s="378" t="s">
        <v>425</v>
      </c>
    </row>
    <row r="112" spans="2:4" ht="15" x14ac:dyDescent="0.25">
      <c r="B112" s="361" t="s">
        <v>426</v>
      </c>
    </row>
    <row r="113" spans="3:4" x14ac:dyDescent="0.2">
      <c r="C113" s="378" t="s">
        <v>408</v>
      </c>
    </row>
    <row r="114" spans="3:4" x14ac:dyDescent="0.2">
      <c r="D114" s="378" t="s">
        <v>427</v>
      </c>
    </row>
    <row r="115" spans="3:4" x14ac:dyDescent="0.2">
      <c r="C115" s="378" t="s">
        <v>268</v>
      </c>
    </row>
    <row r="116" spans="3:4" x14ac:dyDescent="0.2">
      <c r="D116" s="378" t="s">
        <v>428</v>
      </c>
    </row>
    <row r="117" spans="3:4" x14ac:dyDescent="0.2">
      <c r="D117" s="378" t="s">
        <v>429</v>
      </c>
    </row>
    <row r="118" spans="3:4" x14ac:dyDescent="0.2">
      <c r="D118" s="378" t="s">
        <v>430</v>
      </c>
    </row>
    <row r="119" spans="3:4" x14ac:dyDescent="0.2">
      <c r="D119" s="378" t="s">
        <v>431</v>
      </c>
    </row>
    <row r="120" spans="3:4" x14ac:dyDescent="0.2">
      <c r="D120" s="378" t="s">
        <v>432</v>
      </c>
    </row>
    <row r="121" spans="3:4" x14ac:dyDescent="0.2">
      <c r="D121" s="378" t="s">
        <v>433</v>
      </c>
    </row>
    <row r="122" spans="3:4" x14ac:dyDescent="0.2">
      <c r="D122" s="378" t="s">
        <v>434</v>
      </c>
    </row>
    <row r="123" spans="3:4" x14ac:dyDescent="0.2">
      <c r="D123" s="378" t="s">
        <v>435</v>
      </c>
    </row>
    <row r="124" spans="3:4" x14ac:dyDescent="0.2">
      <c r="D124" s="378" t="s">
        <v>436</v>
      </c>
    </row>
    <row r="125" spans="3:4" x14ac:dyDescent="0.2">
      <c r="D125" s="378" t="s">
        <v>437</v>
      </c>
    </row>
    <row r="126" spans="3:4" x14ac:dyDescent="0.2">
      <c r="C126" s="378" t="s">
        <v>269</v>
      </c>
    </row>
    <row r="127" spans="3:4" x14ac:dyDescent="0.2">
      <c r="D127" s="378" t="s">
        <v>438</v>
      </c>
    </row>
    <row r="128" spans="3:4" x14ac:dyDescent="0.2">
      <c r="D128" s="378" t="s">
        <v>439</v>
      </c>
    </row>
    <row r="129" spans="2:4" x14ac:dyDescent="0.2">
      <c r="D129" s="378" t="s">
        <v>440</v>
      </c>
    </row>
    <row r="130" spans="2:4" x14ac:dyDescent="0.2">
      <c r="D130" s="378" t="s">
        <v>441</v>
      </c>
    </row>
    <row r="131" spans="2:4" x14ac:dyDescent="0.2">
      <c r="C131" s="378" t="s">
        <v>270</v>
      </c>
    </row>
    <row r="132" spans="2:4" x14ac:dyDescent="0.2">
      <c r="D132" s="378" t="s">
        <v>440</v>
      </c>
    </row>
    <row r="133" spans="2:4" x14ac:dyDescent="0.2">
      <c r="C133" s="378" t="s">
        <v>271</v>
      </c>
    </row>
    <row r="134" spans="2:4" x14ac:dyDescent="0.2">
      <c r="D134" s="378" t="s">
        <v>442</v>
      </c>
    </row>
    <row r="135" spans="2:4" x14ac:dyDescent="0.2">
      <c r="C135" s="378" t="s">
        <v>272</v>
      </c>
    </row>
    <row r="136" spans="2:4" x14ac:dyDescent="0.2">
      <c r="D136" s="378" t="s">
        <v>443</v>
      </c>
    </row>
    <row r="137" spans="2:4" ht="15" x14ac:dyDescent="0.25">
      <c r="B137" s="361" t="s">
        <v>445</v>
      </c>
    </row>
    <row r="138" spans="2:4" x14ac:dyDescent="0.2">
      <c r="C138" s="378" t="s">
        <v>406</v>
      </c>
    </row>
    <row r="139" spans="2:4" ht="15" x14ac:dyDescent="0.25">
      <c r="B139" s="361" t="s">
        <v>449</v>
      </c>
    </row>
    <row r="140" spans="2:4" x14ac:dyDescent="0.2">
      <c r="C140" s="378" t="s">
        <v>404</v>
      </c>
    </row>
    <row r="141" spans="2:4" x14ac:dyDescent="0.2">
      <c r="C141" s="378" t="s">
        <v>405</v>
      </c>
    </row>
    <row r="142" spans="2:4" ht="15" x14ac:dyDescent="0.25">
      <c r="B142" s="361" t="s">
        <v>448</v>
      </c>
    </row>
    <row r="143" spans="2:4" x14ac:dyDescent="0.2">
      <c r="C143" s="378" t="s">
        <v>273</v>
      </c>
    </row>
    <row r="144" spans="2:4" x14ac:dyDescent="0.2">
      <c r="C144" s="378" t="s">
        <v>272</v>
      </c>
    </row>
    <row r="145" spans="2:3" x14ac:dyDescent="0.2">
      <c r="C145" s="378" t="s">
        <v>344</v>
      </c>
    </row>
    <row r="146" spans="2:3" ht="15" x14ac:dyDescent="0.25">
      <c r="B146" s="361" t="s">
        <v>446</v>
      </c>
    </row>
    <row r="147" spans="2:3" x14ac:dyDescent="0.2">
      <c r="C147" s="378" t="s">
        <v>407</v>
      </c>
    </row>
  </sheetData>
  <sheetProtection algorithmName="SHA-512" hashValue="ekDql8TZCcKysFGoxL7xerF9YpLF94iyLoP3l9rWh29CW+pDpadFchYRwZdMlMLFCwsHJyEG5+HBhjXqOf6bRQ==" saltValue="nlBvId6ZtqiADf/gu0lvE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0" tint="-0.34998626667073579"/>
    <pageSetUpPr autoPageBreaks="0" fitToPage="1"/>
  </sheetPr>
  <dimension ref="A1:L240"/>
  <sheetViews>
    <sheetView showGridLines="0" tabSelected="1" zoomScaleNormal="100" zoomScaleSheetLayoutView="75" workbookViewId="0">
      <selection activeCell="B86" sqref="B86"/>
    </sheetView>
  </sheetViews>
  <sheetFormatPr defaultRowHeight="12.75" outlineLevelRow="1" x14ac:dyDescent="0.2"/>
  <cols>
    <col min="1" max="1" width="12.140625" style="81" customWidth="1"/>
    <col min="2" max="2" width="33.7109375" style="81" customWidth="1"/>
    <col min="3" max="17" width="12.7109375" style="81" customWidth="1"/>
    <col min="18" max="256" width="9.140625" style="81"/>
    <col min="257" max="257" width="12.140625" style="81" customWidth="1"/>
    <col min="258" max="258" width="29.140625" style="81" bestFit="1" customWidth="1"/>
    <col min="259" max="260" width="26.5703125" style="81" customWidth="1"/>
    <col min="261" max="261" width="19.42578125" style="81" customWidth="1"/>
    <col min="262" max="262" width="19.5703125" style="81" customWidth="1"/>
    <col min="263" max="512" width="9.140625" style="81"/>
    <col min="513" max="513" width="12.140625" style="81" customWidth="1"/>
    <col min="514" max="514" width="29.140625" style="81" bestFit="1" customWidth="1"/>
    <col min="515" max="516" width="26.5703125" style="81" customWidth="1"/>
    <col min="517" max="517" width="19.42578125" style="81" customWidth="1"/>
    <col min="518" max="518" width="19.5703125" style="81" customWidth="1"/>
    <col min="519" max="768" width="9.140625" style="81"/>
    <col min="769" max="769" width="12.140625" style="81" customWidth="1"/>
    <col min="770" max="770" width="29.140625" style="81" bestFit="1" customWidth="1"/>
    <col min="771" max="772" width="26.5703125" style="81" customWidth="1"/>
    <col min="773" max="773" width="19.42578125" style="81" customWidth="1"/>
    <col min="774" max="774" width="19.5703125" style="81" customWidth="1"/>
    <col min="775" max="1024" width="9.140625" style="81"/>
    <col min="1025" max="1025" width="12.140625" style="81" customWidth="1"/>
    <col min="1026" max="1026" width="29.140625" style="81" bestFit="1" customWidth="1"/>
    <col min="1027" max="1028" width="26.5703125" style="81" customWidth="1"/>
    <col min="1029" max="1029" width="19.42578125" style="81" customWidth="1"/>
    <col min="1030" max="1030" width="19.5703125" style="81" customWidth="1"/>
    <col min="1031" max="1280" width="9.140625" style="81"/>
    <col min="1281" max="1281" width="12.140625" style="81" customWidth="1"/>
    <col min="1282" max="1282" width="29.140625" style="81" bestFit="1" customWidth="1"/>
    <col min="1283" max="1284" width="26.5703125" style="81" customWidth="1"/>
    <col min="1285" max="1285" width="19.42578125" style="81" customWidth="1"/>
    <col min="1286" max="1286" width="19.5703125" style="81" customWidth="1"/>
    <col min="1287" max="1536" width="9.140625" style="81"/>
    <col min="1537" max="1537" width="12.140625" style="81" customWidth="1"/>
    <col min="1538" max="1538" width="29.140625" style="81" bestFit="1" customWidth="1"/>
    <col min="1539" max="1540" width="26.5703125" style="81" customWidth="1"/>
    <col min="1541" max="1541" width="19.42578125" style="81" customWidth="1"/>
    <col min="1542" max="1542" width="19.5703125" style="81" customWidth="1"/>
    <col min="1543" max="1792" width="9.140625" style="81"/>
    <col min="1793" max="1793" width="12.140625" style="81" customWidth="1"/>
    <col min="1794" max="1794" width="29.140625" style="81" bestFit="1" customWidth="1"/>
    <col min="1795" max="1796" width="26.5703125" style="81" customWidth="1"/>
    <col min="1797" max="1797" width="19.42578125" style="81" customWidth="1"/>
    <col min="1798" max="1798" width="19.5703125" style="81" customWidth="1"/>
    <col min="1799" max="2048" width="9.140625" style="81"/>
    <col min="2049" max="2049" width="12.140625" style="81" customWidth="1"/>
    <col min="2050" max="2050" width="29.140625" style="81" bestFit="1" customWidth="1"/>
    <col min="2051" max="2052" width="26.5703125" style="81" customWidth="1"/>
    <col min="2053" max="2053" width="19.42578125" style="81" customWidth="1"/>
    <col min="2054" max="2054" width="19.5703125" style="81" customWidth="1"/>
    <col min="2055" max="2304" width="9.140625" style="81"/>
    <col min="2305" max="2305" width="12.140625" style="81" customWidth="1"/>
    <col min="2306" max="2306" width="29.140625" style="81" bestFit="1" customWidth="1"/>
    <col min="2307" max="2308" width="26.5703125" style="81" customWidth="1"/>
    <col min="2309" max="2309" width="19.42578125" style="81" customWidth="1"/>
    <col min="2310" max="2310" width="19.5703125" style="81" customWidth="1"/>
    <col min="2311" max="2560" width="9.140625" style="81"/>
    <col min="2561" max="2561" width="12.140625" style="81" customWidth="1"/>
    <col min="2562" max="2562" width="29.140625" style="81" bestFit="1" customWidth="1"/>
    <col min="2563" max="2564" width="26.5703125" style="81" customWidth="1"/>
    <col min="2565" max="2565" width="19.42578125" style="81" customWidth="1"/>
    <col min="2566" max="2566" width="19.5703125" style="81" customWidth="1"/>
    <col min="2567" max="2816" width="9.140625" style="81"/>
    <col min="2817" max="2817" width="12.140625" style="81" customWidth="1"/>
    <col min="2818" max="2818" width="29.140625" style="81" bestFit="1" customWidth="1"/>
    <col min="2819" max="2820" width="26.5703125" style="81" customWidth="1"/>
    <col min="2821" max="2821" width="19.42578125" style="81" customWidth="1"/>
    <col min="2822" max="2822" width="19.5703125" style="81" customWidth="1"/>
    <col min="2823" max="3072" width="9.140625" style="81"/>
    <col min="3073" max="3073" width="12.140625" style="81" customWidth="1"/>
    <col min="3074" max="3074" width="29.140625" style="81" bestFit="1" customWidth="1"/>
    <col min="3075" max="3076" width="26.5703125" style="81" customWidth="1"/>
    <col min="3077" max="3077" width="19.42578125" style="81" customWidth="1"/>
    <col min="3078" max="3078" width="19.5703125" style="81" customWidth="1"/>
    <col min="3079" max="3328" width="9.140625" style="81"/>
    <col min="3329" max="3329" width="12.140625" style="81" customWidth="1"/>
    <col min="3330" max="3330" width="29.140625" style="81" bestFit="1" customWidth="1"/>
    <col min="3331" max="3332" width="26.5703125" style="81" customWidth="1"/>
    <col min="3333" max="3333" width="19.42578125" style="81" customWidth="1"/>
    <col min="3334" max="3334" width="19.5703125" style="81" customWidth="1"/>
    <col min="3335" max="3584" width="9.140625" style="81"/>
    <col min="3585" max="3585" width="12.140625" style="81" customWidth="1"/>
    <col min="3586" max="3586" width="29.140625" style="81" bestFit="1" customWidth="1"/>
    <col min="3587" max="3588" width="26.5703125" style="81" customWidth="1"/>
    <col min="3589" max="3589" width="19.42578125" style="81" customWidth="1"/>
    <col min="3590" max="3590" width="19.5703125" style="81" customWidth="1"/>
    <col min="3591" max="3840" width="9.140625" style="81"/>
    <col min="3841" max="3841" width="12.140625" style="81" customWidth="1"/>
    <col min="3842" max="3842" width="29.140625" style="81" bestFit="1" customWidth="1"/>
    <col min="3843" max="3844" width="26.5703125" style="81" customWidth="1"/>
    <col min="3845" max="3845" width="19.42578125" style="81" customWidth="1"/>
    <col min="3846" max="3846" width="19.5703125" style="81" customWidth="1"/>
    <col min="3847" max="4096" width="9.140625" style="81"/>
    <col min="4097" max="4097" width="12.140625" style="81" customWidth="1"/>
    <col min="4098" max="4098" width="29.140625" style="81" bestFit="1" customWidth="1"/>
    <col min="4099" max="4100" width="26.5703125" style="81" customWidth="1"/>
    <col min="4101" max="4101" width="19.42578125" style="81" customWidth="1"/>
    <col min="4102" max="4102" width="19.5703125" style="81" customWidth="1"/>
    <col min="4103" max="4352" width="9.140625" style="81"/>
    <col min="4353" max="4353" width="12.140625" style="81" customWidth="1"/>
    <col min="4354" max="4354" width="29.140625" style="81" bestFit="1" customWidth="1"/>
    <col min="4355" max="4356" width="26.5703125" style="81" customWidth="1"/>
    <col min="4357" max="4357" width="19.42578125" style="81" customWidth="1"/>
    <col min="4358" max="4358" width="19.5703125" style="81" customWidth="1"/>
    <col min="4359" max="4608" width="9.140625" style="81"/>
    <col min="4609" max="4609" width="12.140625" style="81" customWidth="1"/>
    <col min="4610" max="4610" width="29.140625" style="81" bestFit="1" customWidth="1"/>
    <col min="4611" max="4612" width="26.5703125" style="81" customWidth="1"/>
    <col min="4613" max="4613" width="19.42578125" style="81" customWidth="1"/>
    <col min="4614" max="4614" width="19.5703125" style="81" customWidth="1"/>
    <col min="4615" max="4864" width="9.140625" style="81"/>
    <col min="4865" max="4865" width="12.140625" style="81" customWidth="1"/>
    <col min="4866" max="4866" width="29.140625" style="81" bestFit="1" customWidth="1"/>
    <col min="4867" max="4868" width="26.5703125" style="81" customWidth="1"/>
    <col min="4869" max="4869" width="19.42578125" style="81" customWidth="1"/>
    <col min="4870" max="4870" width="19.5703125" style="81" customWidth="1"/>
    <col min="4871" max="5120" width="9.140625" style="81"/>
    <col min="5121" max="5121" width="12.140625" style="81" customWidth="1"/>
    <col min="5122" max="5122" width="29.140625" style="81" bestFit="1" customWidth="1"/>
    <col min="5123" max="5124" width="26.5703125" style="81" customWidth="1"/>
    <col min="5125" max="5125" width="19.42578125" style="81" customWidth="1"/>
    <col min="5126" max="5126" width="19.5703125" style="81" customWidth="1"/>
    <col min="5127" max="5376" width="9.140625" style="81"/>
    <col min="5377" max="5377" width="12.140625" style="81" customWidth="1"/>
    <col min="5378" max="5378" width="29.140625" style="81" bestFit="1" customWidth="1"/>
    <col min="5379" max="5380" width="26.5703125" style="81" customWidth="1"/>
    <col min="5381" max="5381" width="19.42578125" style="81" customWidth="1"/>
    <col min="5382" max="5382" width="19.5703125" style="81" customWidth="1"/>
    <col min="5383" max="5632" width="9.140625" style="81"/>
    <col min="5633" max="5633" width="12.140625" style="81" customWidth="1"/>
    <col min="5634" max="5634" width="29.140625" style="81" bestFit="1" customWidth="1"/>
    <col min="5635" max="5636" width="26.5703125" style="81" customWidth="1"/>
    <col min="5637" max="5637" width="19.42578125" style="81" customWidth="1"/>
    <col min="5638" max="5638" width="19.5703125" style="81" customWidth="1"/>
    <col min="5639" max="5888" width="9.140625" style="81"/>
    <col min="5889" max="5889" width="12.140625" style="81" customWidth="1"/>
    <col min="5890" max="5890" width="29.140625" style="81" bestFit="1" customWidth="1"/>
    <col min="5891" max="5892" width="26.5703125" style="81" customWidth="1"/>
    <col min="5893" max="5893" width="19.42578125" style="81" customWidth="1"/>
    <col min="5894" max="5894" width="19.5703125" style="81" customWidth="1"/>
    <col min="5895" max="6144" width="9.140625" style="81"/>
    <col min="6145" max="6145" width="12.140625" style="81" customWidth="1"/>
    <col min="6146" max="6146" width="29.140625" style="81" bestFit="1" customWidth="1"/>
    <col min="6147" max="6148" width="26.5703125" style="81" customWidth="1"/>
    <col min="6149" max="6149" width="19.42578125" style="81" customWidth="1"/>
    <col min="6150" max="6150" width="19.5703125" style="81" customWidth="1"/>
    <col min="6151" max="6400" width="9.140625" style="81"/>
    <col min="6401" max="6401" width="12.140625" style="81" customWidth="1"/>
    <col min="6402" max="6402" width="29.140625" style="81" bestFit="1" customWidth="1"/>
    <col min="6403" max="6404" width="26.5703125" style="81" customWidth="1"/>
    <col min="6405" max="6405" width="19.42578125" style="81" customWidth="1"/>
    <col min="6406" max="6406" width="19.5703125" style="81" customWidth="1"/>
    <col min="6407" max="6656" width="9.140625" style="81"/>
    <col min="6657" max="6657" width="12.140625" style="81" customWidth="1"/>
    <col min="6658" max="6658" width="29.140625" style="81" bestFit="1" customWidth="1"/>
    <col min="6659" max="6660" width="26.5703125" style="81" customWidth="1"/>
    <col min="6661" max="6661" width="19.42578125" style="81" customWidth="1"/>
    <col min="6662" max="6662" width="19.5703125" style="81" customWidth="1"/>
    <col min="6663" max="6912" width="9.140625" style="81"/>
    <col min="6913" max="6913" width="12.140625" style="81" customWidth="1"/>
    <col min="6914" max="6914" width="29.140625" style="81" bestFit="1" customWidth="1"/>
    <col min="6915" max="6916" width="26.5703125" style="81" customWidth="1"/>
    <col min="6917" max="6917" width="19.42578125" style="81" customWidth="1"/>
    <col min="6918" max="6918" width="19.5703125" style="81" customWidth="1"/>
    <col min="6919" max="7168" width="9.140625" style="81"/>
    <col min="7169" max="7169" width="12.140625" style="81" customWidth="1"/>
    <col min="7170" max="7170" width="29.140625" style="81" bestFit="1" customWidth="1"/>
    <col min="7171" max="7172" width="26.5703125" style="81" customWidth="1"/>
    <col min="7173" max="7173" width="19.42578125" style="81" customWidth="1"/>
    <col min="7174" max="7174" width="19.5703125" style="81" customWidth="1"/>
    <col min="7175" max="7424" width="9.140625" style="81"/>
    <col min="7425" max="7425" width="12.140625" style="81" customWidth="1"/>
    <col min="7426" max="7426" width="29.140625" style="81" bestFit="1" customWidth="1"/>
    <col min="7427" max="7428" width="26.5703125" style="81" customWidth="1"/>
    <col min="7429" max="7429" width="19.42578125" style="81" customWidth="1"/>
    <col min="7430" max="7430" width="19.5703125" style="81" customWidth="1"/>
    <col min="7431" max="7680" width="9.140625" style="81"/>
    <col min="7681" max="7681" width="12.140625" style="81" customWidth="1"/>
    <col min="7682" max="7682" width="29.140625" style="81" bestFit="1" customWidth="1"/>
    <col min="7683" max="7684" width="26.5703125" style="81" customWidth="1"/>
    <col min="7685" max="7685" width="19.42578125" style="81" customWidth="1"/>
    <col min="7686" max="7686" width="19.5703125" style="81" customWidth="1"/>
    <col min="7687" max="7936" width="9.140625" style="81"/>
    <col min="7937" max="7937" width="12.140625" style="81" customWidth="1"/>
    <col min="7938" max="7938" width="29.140625" style="81" bestFit="1" customWidth="1"/>
    <col min="7939" max="7940" width="26.5703125" style="81" customWidth="1"/>
    <col min="7941" max="7941" width="19.42578125" style="81" customWidth="1"/>
    <col min="7942" max="7942" width="19.5703125" style="81" customWidth="1"/>
    <col min="7943" max="8192" width="9.140625" style="81"/>
    <col min="8193" max="8193" width="12.140625" style="81" customWidth="1"/>
    <col min="8194" max="8194" width="29.140625" style="81" bestFit="1" customWidth="1"/>
    <col min="8195" max="8196" width="26.5703125" style="81" customWidth="1"/>
    <col min="8197" max="8197" width="19.42578125" style="81" customWidth="1"/>
    <col min="8198" max="8198" width="19.5703125" style="81" customWidth="1"/>
    <col min="8199" max="8448" width="9.140625" style="81"/>
    <col min="8449" max="8449" width="12.140625" style="81" customWidth="1"/>
    <col min="8450" max="8450" width="29.140625" style="81" bestFit="1" customWidth="1"/>
    <col min="8451" max="8452" width="26.5703125" style="81" customWidth="1"/>
    <col min="8453" max="8453" width="19.42578125" style="81" customWidth="1"/>
    <col min="8454" max="8454" width="19.5703125" style="81" customWidth="1"/>
    <col min="8455" max="8704" width="9.140625" style="81"/>
    <col min="8705" max="8705" width="12.140625" style="81" customWidth="1"/>
    <col min="8706" max="8706" width="29.140625" style="81" bestFit="1" customWidth="1"/>
    <col min="8707" max="8708" width="26.5703125" style="81" customWidth="1"/>
    <col min="8709" max="8709" width="19.42578125" style="81" customWidth="1"/>
    <col min="8710" max="8710" width="19.5703125" style="81" customWidth="1"/>
    <col min="8711" max="8960" width="9.140625" style="81"/>
    <col min="8961" max="8961" width="12.140625" style="81" customWidth="1"/>
    <col min="8962" max="8962" width="29.140625" style="81" bestFit="1" customWidth="1"/>
    <col min="8963" max="8964" width="26.5703125" style="81" customWidth="1"/>
    <col min="8965" max="8965" width="19.42578125" style="81" customWidth="1"/>
    <col min="8966" max="8966" width="19.5703125" style="81" customWidth="1"/>
    <col min="8967" max="9216" width="9.140625" style="81"/>
    <col min="9217" max="9217" width="12.140625" style="81" customWidth="1"/>
    <col min="9218" max="9218" width="29.140625" style="81" bestFit="1" customWidth="1"/>
    <col min="9219" max="9220" width="26.5703125" style="81" customWidth="1"/>
    <col min="9221" max="9221" width="19.42578125" style="81" customWidth="1"/>
    <col min="9222" max="9222" width="19.5703125" style="81" customWidth="1"/>
    <col min="9223" max="9472" width="9.140625" style="81"/>
    <col min="9473" max="9473" width="12.140625" style="81" customWidth="1"/>
    <col min="9474" max="9474" width="29.140625" style="81" bestFit="1" customWidth="1"/>
    <col min="9475" max="9476" width="26.5703125" style="81" customWidth="1"/>
    <col min="9477" max="9477" width="19.42578125" style="81" customWidth="1"/>
    <col min="9478" max="9478" width="19.5703125" style="81" customWidth="1"/>
    <col min="9479" max="9728" width="9.140625" style="81"/>
    <col min="9729" max="9729" width="12.140625" style="81" customWidth="1"/>
    <col min="9730" max="9730" width="29.140625" style="81" bestFit="1" customWidth="1"/>
    <col min="9731" max="9732" width="26.5703125" style="81" customWidth="1"/>
    <col min="9733" max="9733" width="19.42578125" style="81" customWidth="1"/>
    <col min="9734" max="9734" width="19.5703125" style="81" customWidth="1"/>
    <col min="9735" max="9984" width="9.140625" style="81"/>
    <col min="9985" max="9985" width="12.140625" style="81" customWidth="1"/>
    <col min="9986" max="9986" width="29.140625" style="81" bestFit="1" customWidth="1"/>
    <col min="9987" max="9988" width="26.5703125" style="81" customWidth="1"/>
    <col min="9989" max="9989" width="19.42578125" style="81" customWidth="1"/>
    <col min="9990" max="9990" width="19.5703125" style="81" customWidth="1"/>
    <col min="9991" max="10240" width="9.140625" style="81"/>
    <col min="10241" max="10241" width="12.140625" style="81" customWidth="1"/>
    <col min="10242" max="10242" width="29.140625" style="81" bestFit="1" customWidth="1"/>
    <col min="10243" max="10244" width="26.5703125" style="81" customWidth="1"/>
    <col min="10245" max="10245" width="19.42578125" style="81" customWidth="1"/>
    <col min="10246" max="10246" width="19.5703125" style="81" customWidth="1"/>
    <col min="10247" max="10496" width="9.140625" style="81"/>
    <col min="10497" max="10497" width="12.140625" style="81" customWidth="1"/>
    <col min="10498" max="10498" width="29.140625" style="81" bestFit="1" customWidth="1"/>
    <col min="10499" max="10500" width="26.5703125" style="81" customWidth="1"/>
    <col min="10501" max="10501" width="19.42578125" style="81" customWidth="1"/>
    <col min="10502" max="10502" width="19.5703125" style="81" customWidth="1"/>
    <col min="10503" max="10752" width="9.140625" style="81"/>
    <col min="10753" max="10753" width="12.140625" style="81" customWidth="1"/>
    <col min="10754" max="10754" width="29.140625" style="81" bestFit="1" customWidth="1"/>
    <col min="10755" max="10756" width="26.5703125" style="81" customWidth="1"/>
    <col min="10757" max="10757" width="19.42578125" style="81" customWidth="1"/>
    <col min="10758" max="10758" width="19.5703125" style="81" customWidth="1"/>
    <col min="10759" max="11008" width="9.140625" style="81"/>
    <col min="11009" max="11009" width="12.140625" style="81" customWidth="1"/>
    <col min="11010" max="11010" width="29.140625" style="81" bestFit="1" customWidth="1"/>
    <col min="11011" max="11012" width="26.5703125" style="81" customWidth="1"/>
    <col min="11013" max="11013" width="19.42578125" style="81" customWidth="1"/>
    <col min="11014" max="11014" width="19.5703125" style="81" customWidth="1"/>
    <col min="11015" max="11264" width="9.140625" style="81"/>
    <col min="11265" max="11265" width="12.140625" style="81" customWidth="1"/>
    <col min="11266" max="11266" width="29.140625" style="81" bestFit="1" customWidth="1"/>
    <col min="11267" max="11268" width="26.5703125" style="81" customWidth="1"/>
    <col min="11269" max="11269" width="19.42578125" style="81" customWidth="1"/>
    <col min="11270" max="11270" width="19.5703125" style="81" customWidth="1"/>
    <col min="11271" max="11520" width="9.140625" style="81"/>
    <col min="11521" max="11521" width="12.140625" style="81" customWidth="1"/>
    <col min="11522" max="11522" width="29.140625" style="81" bestFit="1" customWidth="1"/>
    <col min="11523" max="11524" width="26.5703125" style="81" customWidth="1"/>
    <col min="11525" max="11525" width="19.42578125" style="81" customWidth="1"/>
    <col min="11526" max="11526" width="19.5703125" style="81" customWidth="1"/>
    <col min="11527" max="11776" width="9.140625" style="81"/>
    <col min="11777" max="11777" width="12.140625" style="81" customWidth="1"/>
    <col min="11778" max="11778" width="29.140625" style="81" bestFit="1" customWidth="1"/>
    <col min="11779" max="11780" width="26.5703125" style="81" customWidth="1"/>
    <col min="11781" max="11781" width="19.42578125" style="81" customWidth="1"/>
    <col min="11782" max="11782" width="19.5703125" style="81" customWidth="1"/>
    <col min="11783" max="12032" width="9.140625" style="81"/>
    <col min="12033" max="12033" width="12.140625" style="81" customWidth="1"/>
    <col min="12034" max="12034" width="29.140625" style="81" bestFit="1" customWidth="1"/>
    <col min="12035" max="12036" width="26.5703125" style="81" customWidth="1"/>
    <col min="12037" max="12037" width="19.42578125" style="81" customWidth="1"/>
    <col min="12038" max="12038" width="19.5703125" style="81" customWidth="1"/>
    <col min="12039" max="12288" width="9.140625" style="81"/>
    <col min="12289" max="12289" width="12.140625" style="81" customWidth="1"/>
    <col min="12290" max="12290" width="29.140625" style="81" bestFit="1" customWidth="1"/>
    <col min="12291" max="12292" width="26.5703125" style="81" customWidth="1"/>
    <col min="12293" max="12293" width="19.42578125" style="81" customWidth="1"/>
    <col min="12294" max="12294" width="19.5703125" style="81" customWidth="1"/>
    <col min="12295" max="12544" width="9.140625" style="81"/>
    <col min="12545" max="12545" width="12.140625" style="81" customWidth="1"/>
    <col min="12546" max="12546" width="29.140625" style="81" bestFit="1" customWidth="1"/>
    <col min="12547" max="12548" width="26.5703125" style="81" customWidth="1"/>
    <col min="12549" max="12549" width="19.42578125" style="81" customWidth="1"/>
    <col min="12550" max="12550" width="19.5703125" style="81" customWidth="1"/>
    <col min="12551" max="12800" width="9.140625" style="81"/>
    <col min="12801" max="12801" width="12.140625" style="81" customWidth="1"/>
    <col min="12802" max="12802" width="29.140625" style="81" bestFit="1" customWidth="1"/>
    <col min="12803" max="12804" width="26.5703125" style="81" customWidth="1"/>
    <col min="12805" max="12805" width="19.42578125" style="81" customWidth="1"/>
    <col min="12806" max="12806" width="19.5703125" style="81" customWidth="1"/>
    <col min="12807" max="13056" width="9.140625" style="81"/>
    <col min="13057" max="13057" width="12.140625" style="81" customWidth="1"/>
    <col min="13058" max="13058" width="29.140625" style="81" bestFit="1" customWidth="1"/>
    <col min="13059" max="13060" width="26.5703125" style="81" customWidth="1"/>
    <col min="13061" max="13061" width="19.42578125" style="81" customWidth="1"/>
    <col min="13062" max="13062" width="19.5703125" style="81" customWidth="1"/>
    <col min="13063" max="13312" width="9.140625" style="81"/>
    <col min="13313" max="13313" width="12.140625" style="81" customWidth="1"/>
    <col min="13314" max="13314" width="29.140625" style="81" bestFit="1" customWidth="1"/>
    <col min="13315" max="13316" width="26.5703125" style="81" customWidth="1"/>
    <col min="13317" max="13317" width="19.42578125" style="81" customWidth="1"/>
    <col min="13318" max="13318" width="19.5703125" style="81" customWidth="1"/>
    <col min="13319" max="13568" width="9.140625" style="81"/>
    <col min="13569" max="13569" width="12.140625" style="81" customWidth="1"/>
    <col min="13570" max="13570" width="29.140625" style="81" bestFit="1" customWidth="1"/>
    <col min="13571" max="13572" width="26.5703125" style="81" customWidth="1"/>
    <col min="13573" max="13573" width="19.42578125" style="81" customWidth="1"/>
    <col min="13574" max="13574" width="19.5703125" style="81" customWidth="1"/>
    <col min="13575" max="13824" width="9.140625" style="81"/>
    <col min="13825" max="13825" width="12.140625" style="81" customWidth="1"/>
    <col min="13826" max="13826" width="29.140625" style="81" bestFit="1" customWidth="1"/>
    <col min="13827" max="13828" width="26.5703125" style="81" customWidth="1"/>
    <col min="13829" max="13829" width="19.42578125" style="81" customWidth="1"/>
    <col min="13830" max="13830" width="19.5703125" style="81" customWidth="1"/>
    <col min="13831" max="14080" width="9.140625" style="81"/>
    <col min="14081" max="14081" width="12.140625" style="81" customWidth="1"/>
    <col min="14082" max="14082" width="29.140625" style="81" bestFit="1" customWidth="1"/>
    <col min="14083" max="14084" width="26.5703125" style="81" customWidth="1"/>
    <col min="14085" max="14085" width="19.42578125" style="81" customWidth="1"/>
    <col min="14086" max="14086" width="19.5703125" style="81" customWidth="1"/>
    <col min="14087" max="14336" width="9.140625" style="81"/>
    <col min="14337" max="14337" width="12.140625" style="81" customWidth="1"/>
    <col min="14338" max="14338" width="29.140625" style="81" bestFit="1" customWidth="1"/>
    <col min="14339" max="14340" width="26.5703125" style="81" customWidth="1"/>
    <col min="14341" max="14341" width="19.42578125" style="81" customWidth="1"/>
    <col min="14342" max="14342" width="19.5703125" style="81" customWidth="1"/>
    <col min="14343" max="14592" width="9.140625" style="81"/>
    <col min="14593" max="14593" width="12.140625" style="81" customWidth="1"/>
    <col min="14594" max="14594" width="29.140625" style="81" bestFit="1" customWidth="1"/>
    <col min="14595" max="14596" width="26.5703125" style="81" customWidth="1"/>
    <col min="14597" max="14597" width="19.42578125" style="81" customWidth="1"/>
    <col min="14598" max="14598" width="19.5703125" style="81" customWidth="1"/>
    <col min="14599" max="14848" width="9.140625" style="81"/>
    <col min="14849" max="14849" width="12.140625" style="81" customWidth="1"/>
    <col min="14850" max="14850" width="29.140625" style="81" bestFit="1" customWidth="1"/>
    <col min="14851" max="14852" width="26.5703125" style="81" customWidth="1"/>
    <col min="14853" max="14853" width="19.42578125" style="81" customWidth="1"/>
    <col min="14854" max="14854" width="19.5703125" style="81" customWidth="1"/>
    <col min="14855" max="15104" width="9.140625" style="81"/>
    <col min="15105" max="15105" width="12.140625" style="81" customWidth="1"/>
    <col min="15106" max="15106" width="29.140625" style="81" bestFit="1" customWidth="1"/>
    <col min="15107" max="15108" width="26.5703125" style="81" customWidth="1"/>
    <col min="15109" max="15109" width="19.42578125" style="81" customWidth="1"/>
    <col min="15110" max="15110" width="19.5703125" style="81" customWidth="1"/>
    <col min="15111" max="15360" width="9.140625" style="81"/>
    <col min="15361" max="15361" width="12.140625" style="81" customWidth="1"/>
    <col min="15362" max="15362" width="29.140625" style="81" bestFit="1" customWidth="1"/>
    <col min="15363" max="15364" width="26.5703125" style="81" customWidth="1"/>
    <col min="15365" max="15365" width="19.42578125" style="81" customWidth="1"/>
    <col min="15366" max="15366" width="19.5703125" style="81" customWidth="1"/>
    <col min="15367" max="15616" width="9.140625" style="81"/>
    <col min="15617" max="15617" width="12.140625" style="81" customWidth="1"/>
    <col min="15618" max="15618" width="29.140625" style="81" bestFit="1" customWidth="1"/>
    <col min="15619" max="15620" width="26.5703125" style="81" customWidth="1"/>
    <col min="15621" max="15621" width="19.42578125" style="81" customWidth="1"/>
    <col min="15622" max="15622" width="19.5703125" style="81" customWidth="1"/>
    <col min="15623" max="15872" width="9.140625" style="81"/>
    <col min="15873" max="15873" width="12.140625" style="81" customWidth="1"/>
    <col min="15874" max="15874" width="29.140625" style="81" bestFit="1" customWidth="1"/>
    <col min="15875" max="15876" width="26.5703125" style="81" customWidth="1"/>
    <col min="15877" max="15877" width="19.42578125" style="81" customWidth="1"/>
    <col min="15878" max="15878" width="19.5703125" style="81" customWidth="1"/>
    <col min="15879" max="16128" width="9.140625" style="81"/>
    <col min="16129" max="16129" width="12.140625" style="81" customWidth="1"/>
    <col min="16130" max="16130" width="29.140625" style="81" bestFit="1" customWidth="1"/>
    <col min="16131" max="16132" width="26.5703125" style="81" customWidth="1"/>
    <col min="16133" max="16133" width="19.42578125" style="81" customWidth="1"/>
    <col min="16134" max="16134" width="19.5703125" style="81" customWidth="1"/>
    <col min="16135" max="16384" width="9.140625" style="81"/>
  </cols>
  <sheetData>
    <row r="1" spans="1:12" ht="9.75" customHeight="1" x14ac:dyDescent="0.2">
      <c r="A1" s="10"/>
    </row>
    <row r="2" spans="1:12" ht="18" x14ac:dyDescent="0.25">
      <c r="A2" s="506" t="str">
        <f>IF(ISBLANK(org_name),"",org_name)</f>
        <v>Climate Change, Agriculture and Food Security</v>
      </c>
      <c r="B2" s="217"/>
      <c r="I2" s="81" t="s">
        <v>264</v>
      </c>
    </row>
    <row r="3" spans="1:12" ht="18" x14ac:dyDescent="0.25">
      <c r="A3" s="506" t="str">
        <f>IF(ISBLANK(C15),"",C15)</f>
        <v>FP4: Climate Services and Safety Nets</v>
      </c>
      <c r="B3" s="217"/>
      <c r="I3" s="81" t="s">
        <v>264</v>
      </c>
    </row>
    <row r="4" spans="1:12" ht="12.75" customHeight="1" x14ac:dyDescent="0.2">
      <c r="D4" s="453"/>
      <c r="E4" s="454"/>
      <c r="F4" s="455"/>
      <c r="H4" s="145"/>
      <c r="I4" s="145"/>
      <c r="J4" s="145"/>
    </row>
    <row r="5" spans="1:12" ht="15" customHeight="1" x14ac:dyDescent="0.25">
      <c r="C5" s="201"/>
      <c r="D5" s="46" t="s">
        <v>8</v>
      </c>
      <c r="E5" s="783" t="s">
        <v>542</v>
      </c>
      <c r="F5" s="783"/>
      <c r="H5" s="153" t="s">
        <v>232</v>
      </c>
      <c r="I5" s="145"/>
      <c r="J5" s="145"/>
    </row>
    <row r="6" spans="1:12" ht="15" customHeight="1" x14ac:dyDescent="0.25">
      <c r="A6" s="13"/>
      <c r="D6" s="14"/>
      <c r="E6" s="456"/>
      <c r="F6" s="15"/>
      <c r="H6" s="150" t="s">
        <v>180</v>
      </c>
      <c r="I6" s="148"/>
      <c r="J6" s="149"/>
      <c r="K6" s="149"/>
      <c r="L6" s="149"/>
    </row>
    <row r="7" spans="1:12" ht="15" customHeight="1" x14ac:dyDescent="0.2">
      <c r="C7" s="17"/>
      <c r="D7" s="46" t="s">
        <v>235</v>
      </c>
      <c r="E7" s="784" t="s">
        <v>543</v>
      </c>
      <c r="F7" s="784"/>
      <c r="H7" s="224" t="s">
        <v>238</v>
      </c>
      <c r="I7" s="225"/>
      <c r="J7" s="226"/>
      <c r="K7" s="226"/>
      <c r="L7" s="226"/>
    </row>
    <row r="8" spans="1:12" ht="15" customHeight="1" x14ac:dyDescent="0.2">
      <c r="A8" s="664" t="s">
        <v>450</v>
      </c>
      <c r="C8" s="17"/>
      <c r="D8" s="18"/>
      <c r="E8" s="219"/>
      <c r="F8" s="218"/>
      <c r="H8" s="213" t="s">
        <v>456</v>
      </c>
      <c r="I8" s="214"/>
      <c r="J8" s="215"/>
      <c r="K8" s="215"/>
      <c r="L8" s="215"/>
    </row>
    <row r="9" spans="1:12" ht="15" customHeight="1" thickBot="1" x14ac:dyDescent="0.25">
      <c r="A9" s="457"/>
      <c r="B9" s="457"/>
      <c r="C9" s="457"/>
      <c r="D9" s="457"/>
      <c r="E9" s="457"/>
      <c r="F9" s="457"/>
      <c r="G9" s="457"/>
      <c r="H9" s="457"/>
      <c r="I9" s="457"/>
      <c r="J9" s="457"/>
      <c r="K9" s="457"/>
      <c r="L9" s="457"/>
    </row>
    <row r="10" spans="1:12" ht="20.25" x14ac:dyDescent="0.3">
      <c r="A10" s="70" t="s">
        <v>41</v>
      </c>
      <c r="B10" s="70"/>
      <c r="C10" s="502"/>
      <c r="D10" s="70"/>
      <c r="E10" s="70"/>
      <c r="F10" s="70"/>
      <c r="G10" s="70"/>
      <c r="H10" s="80"/>
      <c r="I10" s="80"/>
      <c r="J10" s="80"/>
      <c r="K10" s="80"/>
      <c r="L10" s="80"/>
    </row>
    <row r="11" spans="1:12" s="16" customFormat="1" ht="12.75" customHeight="1" x14ac:dyDescent="0.2">
      <c r="B11" s="20"/>
      <c r="C11" s="21"/>
      <c r="D11" s="22"/>
      <c r="E11" s="22"/>
      <c r="F11" s="22"/>
      <c r="K11" s="81"/>
      <c r="L11" s="199"/>
    </row>
    <row r="12" spans="1:12" s="16" customFormat="1" ht="12.75" customHeight="1" x14ac:dyDescent="0.25">
      <c r="A12" s="152" t="s">
        <v>347</v>
      </c>
      <c r="B12" s="152"/>
      <c r="C12" s="423"/>
      <c r="D12" s="422"/>
      <c r="E12" s="422"/>
      <c r="F12" s="422"/>
      <c r="G12" s="422"/>
    </row>
    <row r="13" spans="1:12" s="16" customFormat="1" ht="7.5" customHeight="1" x14ac:dyDescent="0.25">
      <c r="A13" s="152"/>
      <c r="B13" s="23"/>
      <c r="C13" s="21"/>
      <c r="D13" s="22"/>
      <c r="E13" s="22"/>
      <c r="F13" s="22"/>
    </row>
    <row r="14" spans="1:12" ht="15" customHeight="1" x14ac:dyDescent="0.2">
      <c r="B14" s="31" t="s">
        <v>461</v>
      </c>
      <c r="C14" s="785" t="s">
        <v>541</v>
      </c>
      <c r="D14" s="785"/>
      <c r="E14" s="785"/>
      <c r="F14" s="785"/>
    </row>
    <row r="15" spans="1:12" ht="15" customHeight="1" x14ac:dyDescent="0.2">
      <c r="B15" s="31" t="s">
        <v>462</v>
      </c>
      <c r="C15" s="786" t="s">
        <v>694</v>
      </c>
      <c r="D15" s="786"/>
      <c r="E15" s="786"/>
      <c r="F15" s="786"/>
    </row>
    <row r="16" spans="1:12" ht="15" customHeight="1" x14ac:dyDescent="0.2">
      <c r="B16" s="31"/>
      <c r="C16" s="31"/>
      <c r="D16" s="31"/>
      <c r="E16" s="31"/>
      <c r="F16" s="31"/>
    </row>
    <row r="17" spans="1:12" ht="15" customHeight="1" x14ac:dyDescent="0.2">
      <c r="B17" s="31" t="s">
        <v>519</v>
      </c>
      <c r="C17" s="786" t="s">
        <v>520</v>
      </c>
      <c r="D17" s="786"/>
      <c r="E17" s="786"/>
      <c r="F17" s="786"/>
    </row>
    <row r="18" spans="1:12" ht="15" customHeight="1" x14ac:dyDescent="0.2">
      <c r="B18" s="31" t="str">
        <f>IF(C17="Consolidated Flagship","CRP Lead Center's Name","Participating Partner's Name")</f>
        <v>CRP Lead Center's Name</v>
      </c>
      <c r="C18" s="702" t="s">
        <v>544</v>
      </c>
      <c r="D18" s="702"/>
      <c r="E18" s="702"/>
      <c r="F18" s="702"/>
    </row>
    <row r="19" spans="1:12" s="16" customFormat="1" ht="7.5" customHeight="1" x14ac:dyDescent="0.25">
      <c r="A19" s="152"/>
      <c r="B19" s="23"/>
      <c r="C19" s="21"/>
      <c r="D19" s="22"/>
      <c r="E19" s="22"/>
      <c r="F19" s="22"/>
    </row>
    <row r="20" spans="1:12" ht="15" customHeight="1" x14ac:dyDescent="0.2">
      <c r="A20" s="665"/>
      <c r="B20" s="31"/>
      <c r="C20" s="31"/>
      <c r="D20" s="31"/>
      <c r="E20" s="31"/>
      <c r="F20" s="31"/>
      <c r="G20" s="31"/>
      <c r="H20" s="31"/>
    </row>
    <row r="21" spans="1:12" ht="14.25" x14ac:dyDescent="0.2">
      <c r="B21" s="31" t="s">
        <v>346</v>
      </c>
      <c r="C21" s="778">
        <f>IF(AND(multiple_funders="Yes",cofunding_by_category=Config!$B$31),SUM('Financial Summary &amp; Reporting'!O82:O83),'Financial Summary &amp; Reporting'!O37)</f>
        <v>26945838.823934063</v>
      </c>
      <c r="D21" s="778"/>
      <c r="F21" s="54"/>
      <c r="G21" s="54"/>
      <c r="H21" s="146"/>
      <c r="I21" s="146"/>
      <c r="J21" s="146"/>
    </row>
    <row r="22" spans="1:12" ht="14.25" x14ac:dyDescent="0.2">
      <c r="B22" s="31" t="s">
        <v>210</v>
      </c>
      <c r="C22" s="778">
        <f ca="1">'Financial Summary &amp; Reporting'!O76</f>
        <v>61176905.985252604</v>
      </c>
      <c r="D22" s="778"/>
      <c r="F22" s="54"/>
      <c r="G22" s="54"/>
      <c r="H22" s="146"/>
      <c r="I22" s="146"/>
      <c r="J22" s="146"/>
    </row>
    <row r="23" spans="1:12" ht="14.25" x14ac:dyDescent="0.2">
      <c r="B23" s="12"/>
      <c r="C23" s="431"/>
      <c r="D23" s="431"/>
      <c r="F23" s="54"/>
      <c r="G23" s="54"/>
      <c r="H23" s="146"/>
      <c r="I23" s="146"/>
      <c r="J23" s="146"/>
    </row>
    <row r="24" spans="1:12" s="82" customFormat="1" ht="10.5" customHeight="1" x14ac:dyDescent="0.2">
      <c r="B24" s="25"/>
      <c r="C24" s="24"/>
      <c r="D24" s="24"/>
      <c r="F24" s="26"/>
      <c r="G24" s="26"/>
      <c r="H24" s="147"/>
      <c r="I24" s="147"/>
      <c r="J24" s="147"/>
    </row>
    <row r="25" spans="1:12" ht="15" x14ac:dyDescent="0.25">
      <c r="A25" s="152" t="s">
        <v>181</v>
      </c>
      <c r="B25" s="152"/>
      <c r="F25"/>
      <c r="G25"/>
      <c r="H25"/>
      <c r="I25"/>
      <c r="J25"/>
      <c r="K25"/>
      <c r="L25"/>
    </row>
    <row r="26" spans="1:12" ht="7.5" customHeight="1" x14ac:dyDescent="0.25">
      <c r="A26" s="152"/>
      <c r="B26" s="201"/>
      <c r="F26"/>
      <c r="G26"/>
      <c r="H26"/>
      <c r="I26"/>
      <c r="J26"/>
      <c r="K26"/>
      <c r="L26"/>
    </row>
    <row r="27" spans="1:12" ht="15" customHeight="1" x14ac:dyDescent="0.25">
      <c r="B27" s="31" t="s">
        <v>42</v>
      </c>
      <c r="C27" s="185">
        <v>42736</v>
      </c>
      <c r="D27" s="458"/>
      <c r="F27"/>
      <c r="G27"/>
      <c r="H27"/>
      <c r="I27"/>
      <c r="J27"/>
      <c r="K27"/>
      <c r="L27"/>
    </row>
    <row r="28" spans="1:12" ht="15" customHeight="1" x14ac:dyDescent="0.25">
      <c r="B28" s="31" t="s">
        <v>52</v>
      </c>
      <c r="C28" s="445">
        <v>44926</v>
      </c>
      <c r="D28" s="458"/>
      <c r="E28" s="459"/>
      <c r="F28"/>
      <c r="G28"/>
      <c r="H28"/>
      <c r="I28"/>
      <c r="J28"/>
      <c r="K28"/>
      <c r="L28"/>
    </row>
    <row r="29" spans="1:12" ht="15" customHeight="1" x14ac:dyDescent="0.25">
      <c r="B29" s="31" t="s">
        <v>43</v>
      </c>
      <c r="C29" s="444">
        <f>IF(OR(start_date="",end_date=""),"",DAYS360(start_date,end_date,FALSE)/30)</f>
        <v>72</v>
      </c>
      <c r="D29" s="458"/>
      <c r="F29"/>
      <c r="G29"/>
      <c r="H29"/>
      <c r="I29"/>
      <c r="J29"/>
      <c r="K29"/>
      <c r="L29"/>
    </row>
    <row r="30" spans="1:12" ht="6" customHeight="1" x14ac:dyDescent="0.2">
      <c r="C30" s="458"/>
      <c r="D30" s="187"/>
      <c r="E30" s="28"/>
      <c r="F30" s="28"/>
      <c r="G30" s="27"/>
      <c r="H30" s="27"/>
      <c r="I30" s="27"/>
    </row>
    <row r="31" spans="1:12" ht="15" hidden="1" customHeight="1" x14ac:dyDescent="0.2">
      <c r="A31" s="665"/>
      <c r="B31" s="705" t="s">
        <v>45</v>
      </c>
      <c r="C31" s="787" t="s">
        <v>157</v>
      </c>
      <c r="D31" s="787"/>
      <c r="F31" s="46" t="s">
        <v>51</v>
      </c>
      <c r="G31" s="376" t="s">
        <v>392</v>
      </c>
      <c r="H31" s="54"/>
      <c r="I31" s="142">
        <f>IF(C31=Config!E13,IF(G31&lt;&gt;"",G31,""),DATE(YEAR(start_date)+1,1,1))</f>
        <v>43101</v>
      </c>
      <c r="J31" s="72"/>
    </row>
    <row r="32" spans="1:12" ht="6" customHeight="1" x14ac:dyDescent="0.2">
      <c r="D32" s="19"/>
      <c r="E32" s="28"/>
      <c r="F32" s="28"/>
      <c r="G32" s="27"/>
      <c r="H32" s="27"/>
      <c r="I32" s="27"/>
    </row>
    <row r="33" spans="1:12" s="82" customFormat="1" ht="12.75" customHeight="1" x14ac:dyDescent="0.2">
      <c r="B33" s="460" t="s">
        <v>44</v>
      </c>
      <c r="C33" s="76" t="s">
        <v>12</v>
      </c>
      <c r="D33" s="77" t="s">
        <v>14</v>
      </c>
      <c r="E33" s="77" t="s">
        <v>15</v>
      </c>
      <c r="F33" s="77" t="s">
        <v>16</v>
      </c>
      <c r="G33" s="77" t="s">
        <v>17</v>
      </c>
      <c r="H33" s="77" t="s">
        <v>18</v>
      </c>
      <c r="I33" s="77" t="s">
        <v>19</v>
      </c>
      <c r="J33" s="77" t="s">
        <v>29</v>
      </c>
      <c r="K33" s="77" t="s">
        <v>30</v>
      </c>
      <c r="L33" s="78" t="s">
        <v>31</v>
      </c>
    </row>
    <row r="34" spans="1:12" ht="6" customHeight="1" x14ac:dyDescent="0.2">
      <c r="C34" s="461"/>
      <c r="D34" s="73"/>
      <c r="E34" s="74"/>
      <c r="F34" s="74"/>
      <c r="G34" s="75"/>
      <c r="H34" s="75"/>
      <c r="I34" s="75"/>
      <c r="J34" s="462"/>
      <c r="K34" s="462"/>
      <c r="L34" s="463"/>
    </row>
    <row r="35" spans="1:12" s="82" customFormat="1" ht="12.75" customHeight="1" x14ac:dyDescent="0.2">
      <c r="B35" s="79" t="s">
        <v>49</v>
      </c>
      <c r="C35" s="136">
        <f>IF($C$29="","",start_date)</f>
        <v>42736</v>
      </c>
      <c r="D35" s="137">
        <f>IFERROR(IF(end_period_1+1&gt;=end_date,"",end_period_1+1),"")</f>
        <v>43101</v>
      </c>
      <c r="E35" s="137">
        <f>IFERROR(IF(end_period_2+1&gt;=end_date,"",end_period_2+1),"")</f>
        <v>43466</v>
      </c>
      <c r="F35" s="137">
        <f>IFERROR(IF(end_period_3+1&gt;=end_date,"",end_period_3+1),"")</f>
        <v>43831</v>
      </c>
      <c r="G35" s="137">
        <f>IFERROR(IF(end_period_4+1&gt;=end_date,"",end_period_4+1),"")</f>
        <v>44197</v>
      </c>
      <c r="H35" s="137">
        <f>IFERROR(IF(end_period_5+1&gt;=end_date,"",end_period_5+1),"")</f>
        <v>44562</v>
      </c>
      <c r="I35" s="137" t="str">
        <f>IFERROR(IF(end_period_6+1&gt;=end_date,"",end_period_6+1),"")</f>
        <v/>
      </c>
      <c r="J35" s="137" t="str">
        <f>IFERROR(IF(end_period_7+1&gt;=end_date,"",end_period_7+1),"")</f>
        <v/>
      </c>
      <c r="K35" s="137" t="str">
        <f>IFERROR(IF(end_period_8+1&gt;=end_date,"",end_period_8+1),"")</f>
        <v/>
      </c>
      <c r="L35" s="138" t="str">
        <f>IFERROR(IF(end_period_9+1&gt;=end_date,"",end_period_9+1),"")</f>
        <v/>
      </c>
    </row>
    <row r="36" spans="1:12" s="82" customFormat="1" ht="12.75" customHeight="1" x14ac:dyDescent="0.2">
      <c r="B36" s="79" t="s">
        <v>50</v>
      </c>
      <c r="C36" s="136">
        <f>IF($C$29="","",IFERROR(IF(start_date=$G$31,start_date+364,IF($C$31=Config!$E$11,MIN(end_date,DATE(YEAR(C35)+1,MONTH(C35),DAY(C35))-1),IF(OR($C$31=Config!$E$13,$C$31=Config!$E$12),MIN(end_date,$I$31-1),MIN(end_date,C39)))),""))</f>
        <v>43100</v>
      </c>
      <c r="D36" s="137">
        <f>IFERROR(IF(start_period_2="","",IF($C$31=Config!$E$11,MIN(end_date,DATE(YEAR(D35)+1,MONTH(D35),DAY(D35))-1),IF(OR($C$31=Config!$E$13,$C$31=Config!$E$12),MIN(end_date,DATE(YEAR(end_period_1)+1,MONTH(end_period_1),DAY(end_period_1))),MIN(end_date,D39)))),"")</f>
        <v>43465</v>
      </c>
      <c r="E36" s="137">
        <f>IFERROR(IF(start_period_3="","",IF($C$31=Config!$E$11,MIN(end_date,DATE(YEAR(E35)+1,MONTH(E35),DAY(E35))-1),IF(OR($C$31=Config!$E$13,$C$31=Config!$E$12),MIN(end_date,DATE(YEAR(end_period_2)+1,MONTH(end_period_2),DAY(end_period_2))),MIN(end_date,E39)))),"")</f>
        <v>43830</v>
      </c>
      <c r="F36" s="137">
        <f>IFERROR(IF(start_period_4="","",IF($C$31=Config!$E$11,MIN(end_date,DATE(YEAR(F35)+1,MONTH(F35),DAY(F35))-1),IF(OR($C$31=Config!$E$13,$C$31=Config!$E$12),MIN(end_date,DATE(YEAR(end_period_3)+1,MONTH(end_period_3),DAY(end_period_3))),MIN(end_date,F39)))),"")</f>
        <v>44196</v>
      </c>
      <c r="G36" s="137">
        <f>IFERROR(IF(start_period_5="","",IF($C$31=Config!$E$11,MIN(end_date,DATE(YEAR(G35)+1,MONTH(G35),DAY(G35))-1),IF(OR($C$31=Config!$E$13,$C$31=Config!$E$12),MIN(end_date,DATE(YEAR(end_period_4)+1,MONTH(end_period_4),DAY(end_period_4))),MIN(end_date,G39)))),"")</f>
        <v>44561</v>
      </c>
      <c r="H36" s="137">
        <f>IFERROR(IF(start_period_6="","",IF($C$31=Config!$E$11,MIN(end_date,DATE(YEAR(H35)+1,MONTH(H35),DAY(H35))-1),IF(OR($C$31=Config!$E$13,$C$31=Config!$E$12),MIN(end_date,DATE(YEAR(end_period_5)+1,MONTH(end_period_5),DAY(end_period_5))),MIN(end_date,H39)))),"")</f>
        <v>44926</v>
      </c>
      <c r="I36" s="137" t="str">
        <f>IFERROR(IF(start_period_7="","",IF($C$31=Config!$E$11,MIN(end_date,DATE(YEAR(I35)+1,MONTH(I35),DAY(I35))-1),IF(OR($C$31=Config!$E$13,$C$31=Config!$E$12),MIN(end_date,DATE(YEAR(end_period_6)+1,MONTH(end_period_6),DAY(end_period_6))),MIN(end_date,I39)))),"")</f>
        <v/>
      </c>
      <c r="J36" s="137" t="str">
        <f>IFERROR(IF(start_period_8="","",IF($C$31=Config!$E$11,MIN(end_date,DATE(YEAR(J35)+1,MONTH(J35),DAY(J35))-1),IF(OR($C$31=Config!$E$13,$C$31=Config!$E$12),MIN(end_date,DATE(YEAR(end_period_7)+1,MONTH(end_period_7),DAY(end_period_7))),MIN(end_date,J39)))),"")</f>
        <v/>
      </c>
      <c r="K36" s="137" t="str">
        <f>IFERROR(IF(start_period_9="","",IF($C$31=Config!$E$11,MIN(end_date,DATE(YEAR(K35)+1,MONTH(K35),DAY(K35))-1),IF(OR($C$31=Config!$E$13,$C$31=Config!$E$12),MIN(end_date,DATE(YEAR(end_period_8)+1,MONTH(end_period_8),DAY(end_period_8))),MIN(end_date,K39)))),"")</f>
        <v/>
      </c>
      <c r="L36" s="138" t="str">
        <f>IFERROR(IF(start_period_10="","",IF($C$31=Config!$E$11,MIN(end_date,DATE(YEAR(L35)+1,MONTH(L35),DAY(L35))-1),IF(OR($C$31=Config!$E$13,$C$31=Config!$E$12),MIN(end_date,DATE(YEAR(end_period_9)+1,MONTH(end_period_9),DAY(end_period_9))),MIN(end_date,L39)))),"")</f>
        <v/>
      </c>
    </row>
    <row r="37" spans="1:12" s="82" customFormat="1" ht="12.75" customHeight="1" x14ac:dyDescent="0.2">
      <c r="B37" s="450" t="s">
        <v>53</v>
      </c>
      <c r="C37" s="464">
        <f>IF(OR(C35="",C36=""),"",DAYS360(C$35,C$36,FALSE)/30)</f>
        <v>12</v>
      </c>
      <c r="D37" s="451">
        <f t="shared" ref="D37:L37" si="0">IF(OR(D35="",D36=""),"",DAYS360(D$35,D$36,FALSE)/30)</f>
        <v>12</v>
      </c>
      <c r="E37" s="451">
        <f t="shared" si="0"/>
        <v>12</v>
      </c>
      <c r="F37" s="451">
        <f t="shared" si="0"/>
        <v>12</v>
      </c>
      <c r="G37" s="451">
        <f t="shared" si="0"/>
        <v>12</v>
      </c>
      <c r="H37" s="451">
        <f t="shared" si="0"/>
        <v>12</v>
      </c>
      <c r="I37" s="451" t="str">
        <f t="shared" si="0"/>
        <v/>
      </c>
      <c r="J37" s="451" t="str">
        <f t="shared" si="0"/>
        <v/>
      </c>
      <c r="K37" s="451" t="str">
        <f t="shared" si="0"/>
        <v/>
      </c>
      <c r="L37" s="465" t="str">
        <f t="shared" si="0"/>
        <v/>
      </c>
    </row>
    <row r="38" spans="1:12" ht="6" customHeight="1" x14ac:dyDescent="0.2">
      <c r="D38" s="19"/>
      <c r="E38" s="28"/>
      <c r="F38" s="28"/>
      <c r="G38" s="27"/>
      <c r="H38" s="27"/>
      <c r="I38" s="27"/>
    </row>
    <row r="39" spans="1:12" s="82" customFormat="1" ht="12.75" customHeight="1" x14ac:dyDescent="0.2">
      <c r="B39" s="31" t="s">
        <v>54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s="82" customFormat="1" ht="12.75" customHeight="1" x14ac:dyDescent="0.2">
      <c r="C40" s="466"/>
      <c r="D40" s="466"/>
      <c r="E40" s="467"/>
    </row>
    <row r="41" spans="1:12" s="82" customFormat="1" ht="12" customHeight="1" x14ac:dyDescent="0.2">
      <c r="C41" s="466"/>
      <c r="D41" s="466"/>
      <c r="E41" s="466"/>
      <c r="F41" s="466"/>
      <c r="G41" s="466"/>
      <c r="H41" s="466"/>
      <c r="I41" s="466"/>
      <c r="J41" s="466"/>
      <c r="K41" s="466"/>
      <c r="L41" s="466"/>
    </row>
    <row r="42" spans="1:12" ht="15" hidden="1" x14ac:dyDescent="0.25">
      <c r="A42" s="152" t="s">
        <v>476</v>
      </c>
      <c r="B42" s="152"/>
      <c r="C42" s="468"/>
      <c r="D42" s="468"/>
      <c r="E42" s="201"/>
    </row>
    <row r="43" spans="1:12" ht="7.5" hidden="1" customHeight="1" x14ac:dyDescent="0.25">
      <c r="A43" s="152"/>
      <c r="B43" s="12"/>
      <c r="C43" s="24"/>
      <c r="D43" s="468"/>
      <c r="E43" s="201"/>
    </row>
    <row r="44" spans="1:12" s="206" customFormat="1" ht="14.25" hidden="1" x14ac:dyDescent="0.2">
      <c r="B44" s="144" t="s">
        <v>182</v>
      </c>
    </row>
    <row r="45" spans="1:12" ht="15" hidden="1" x14ac:dyDescent="0.25">
      <c r="A45" s="35"/>
      <c r="B45"/>
      <c r="C45" s="422"/>
      <c r="D45" s="422"/>
      <c r="E45" s="422"/>
      <c r="F45" s="422"/>
    </row>
    <row r="46" spans="1:12" ht="11.25" hidden="1" customHeight="1" x14ac:dyDescent="0.2">
      <c r="A46" s="35"/>
      <c r="B46" s="469"/>
      <c r="C46" s="24"/>
      <c r="D46" s="468"/>
      <c r="E46" s="201"/>
    </row>
    <row r="47" spans="1:12" ht="15" hidden="1" customHeight="1" x14ac:dyDescent="0.2">
      <c r="A47" s="666"/>
      <c r="B47" s="673" t="s">
        <v>55</v>
      </c>
      <c r="C47" s="777" t="s">
        <v>229</v>
      </c>
      <c r="D47" s="777"/>
      <c r="E47" s="777"/>
    </row>
    <row r="48" spans="1:12" ht="6" hidden="1" customHeight="1" x14ac:dyDescent="0.2">
      <c r="C48" s="458"/>
      <c r="D48" s="187"/>
      <c r="E48" s="28"/>
      <c r="F48" s="28"/>
      <c r="G48" s="27"/>
      <c r="H48" s="27"/>
      <c r="I48" s="27"/>
    </row>
    <row r="49" spans="1:11" ht="13.5" hidden="1" customHeight="1" x14ac:dyDescent="0.2">
      <c r="A49" s="201"/>
      <c r="B49" s="781" t="s">
        <v>477</v>
      </c>
      <c r="C49" s="781"/>
      <c r="D49" s="781"/>
      <c r="E49" s="186"/>
      <c r="F49" s="782" t="s">
        <v>489</v>
      </c>
      <c r="G49" s="782"/>
      <c r="H49" s="782"/>
    </row>
    <row r="50" spans="1:11" s="201" customFormat="1" ht="14.25" hidden="1" customHeight="1" x14ac:dyDescent="0.3">
      <c r="A50" s="29"/>
      <c r="B50" s="781" t="s">
        <v>469</v>
      </c>
      <c r="C50" s="781"/>
      <c r="D50" s="781"/>
      <c r="E50" s="223"/>
      <c r="F50" s="782"/>
      <c r="G50" s="782"/>
      <c r="H50" s="782"/>
    </row>
    <row r="51" spans="1:11" s="201" customFormat="1" hidden="1" x14ac:dyDescent="0.2">
      <c r="B51" s="39"/>
      <c r="C51" s="39"/>
      <c r="D51" s="40"/>
    </row>
    <row r="52" spans="1:11" s="201" customFormat="1" hidden="1" x14ac:dyDescent="0.2">
      <c r="C52" s="470"/>
    </row>
    <row r="53" spans="1:11" s="201" customFormat="1" ht="15" x14ac:dyDescent="0.25">
      <c r="A53" s="152" t="s">
        <v>183</v>
      </c>
      <c r="K53" s="81"/>
    </row>
    <row r="54" spans="1:11" s="201" customFormat="1" ht="7.5" customHeight="1" x14ac:dyDescent="0.25">
      <c r="A54" s="152"/>
      <c r="C54" s="470"/>
    </row>
    <row r="55" spans="1:11" s="471" customFormat="1" ht="13.5" hidden="1" customHeight="1" x14ac:dyDescent="0.25">
      <c r="A55"/>
      <c r="B55" s="780" t="s">
        <v>230</v>
      </c>
      <c r="C55" s="780"/>
      <c r="D55" s="780"/>
      <c r="E55" s="674" t="s">
        <v>10</v>
      </c>
      <c r="F55" s="241" t="str">
        <f>VLOOKUP(E55,Config!$B$21:$C$22,2,FALSE)</f>
        <v xml:space="preserve"> </v>
      </c>
      <c r="H55" s="242"/>
      <c r="I55" s="242"/>
    </row>
    <row r="56" spans="1:11" s="471" customFormat="1" ht="6" hidden="1" customHeight="1" x14ac:dyDescent="0.25">
      <c r="A56" s="503"/>
      <c r="E56" s="243"/>
      <c r="F56" s="244"/>
      <c r="H56" s="242"/>
      <c r="I56" s="242"/>
    </row>
    <row r="57" spans="1:11" s="471" customFormat="1" ht="27" hidden="1" customHeight="1" x14ac:dyDescent="0.25">
      <c r="A57"/>
      <c r="B57" s="779" t="s">
        <v>470</v>
      </c>
      <c r="C57" s="779"/>
      <c r="D57" s="779"/>
      <c r="E57" s="674" t="s">
        <v>9</v>
      </c>
      <c r="F57" s="241"/>
      <c r="H57" s="242"/>
      <c r="I57" s="242"/>
    </row>
    <row r="58" spans="1:11" s="471" customFormat="1" ht="6" hidden="1" customHeight="1" x14ac:dyDescent="0.25">
      <c r="A58" s="503"/>
      <c r="E58" s="245"/>
      <c r="F58" s="244"/>
      <c r="H58" s="242"/>
      <c r="I58" s="242"/>
    </row>
    <row r="59" spans="1:11" s="471" customFormat="1" ht="27" hidden="1" customHeight="1" x14ac:dyDescent="0.25">
      <c r="A59" s="504"/>
      <c r="B59" s="779" t="s">
        <v>377</v>
      </c>
      <c r="C59" s="779"/>
      <c r="D59" s="779"/>
      <c r="E59" s="674" t="s">
        <v>373</v>
      </c>
      <c r="F59" s="675" t="str">
        <f>VLOOKUP(E59,Config!$B$29:$C$31,2,FALSE)</f>
        <v>Please enter total project cost as line items into the Budget Detail sheet</v>
      </c>
      <c r="G59" s="472"/>
      <c r="H59" s="241"/>
      <c r="I59" s="242"/>
    </row>
    <row r="60" spans="1:11" s="471" customFormat="1" ht="6" hidden="1" customHeight="1" x14ac:dyDescent="0.25">
      <c r="A60" s="503"/>
      <c r="B60" s="779"/>
      <c r="C60" s="779"/>
      <c r="D60" s="779"/>
      <c r="E60" s="708"/>
      <c r="F60" s="244"/>
      <c r="H60" s="242"/>
      <c r="I60" s="242"/>
    </row>
    <row r="61" spans="1:11" s="473" customFormat="1" ht="27" hidden="1" customHeight="1" x14ac:dyDescent="0.2">
      <c r="A61" s="666"/>
      <c r="B61" s="779" t="s">
        <v>473</v>
      </c>
      <c r="C61" s="779"/>
      <c r="D61" s="779"/>
      <c r="E61" s="674" t="s">
        <v>9</v>
      </c>
      <c r="F61" s="675" t="str">
        <f>VLOOKUP(E61,Config!$B$35:$C$36,2,FALSE)</f>
        <v>Please complete the table below</v>
      </c>
      <c r="G61" s="697"/>
      <c r="H61" s="246"/>
      <c r="I61" s="246"/>
    </row>
    <row r="62" spans="1:11" ht="6" hidden="1" customHeight="1" x14ac:dyDescent="0.2">
      <c r="A62" s="503"/>
      <c r="B62" s="709"/>
      <c r="C62" s="710"/>
      <c r="D62" s="711"/>
      <c r="E62" s="696"/>
      <c r="G62" s="143"/>
      <c r="H62" s="143"/>
      <c r="I62" s="143"/>
    </row>
    <row r="63" spans="1:11" s="473" customFormat="1" ht="15" x14ac:dyDescent="0.25">
      <c r="A63"/>
      <c r="B63" s="774" t="s">
        <v>490</v>
      </c>
      <c r="C63" s="774"/>
      <c r="D63" s="774"/>
      <c r="E63" s="732" t="s">
        <v>10</v>
      </c>
      <c r="F63" s="241" t="str">
        <f>VLOOKUP(E63,Config!$B$40:$C$41,2,FALSE)</f>
        <v xml:space="preserve"> </v>
      </c>
      <c r="H63" s="246"/>
      <c r="I63" s="246"/>
    </row>
    <row r="64" spans="1:11" ht="6" customHeight="1" x14ac:dyDescent="0.2">
      <c r="B64" s="12"/>
      <c r="C64" s="24"/>
      <c r="D64" s="468"/>
      <c r="E64" s="201"/>
      <c r="G64" s="143"/>
      <c r="H64" s="143"/>
      <c r="I64" s="143"/>
    </row>
    <row r="65" spans="1:9" s="471" customFormat="1" ht="27" customHeight="1" x14ac:dyDescent="0.25">
      <c r="A65" s="775" t="s">
        <v>325</v>
      </c>
      <c r="B65" s="775"/>
      <c r="C65" s="775"/>
      <c r="D65" s="775"/>
      <c r="E65" s="776" t="s">
        <v>313</v>
      </c>
      <c r="F65" s="776"/>
      <c r="G65" s="241" t="str">
        <f>VLOOKUP(E65,Config!$B$43:$C$52,2,FALSE)</f>
        <v>Please ensure actual expenditures are captured in the respective section of the Financial Summary &amp; Reporting sheet</v>
      </c>
      <c r="H65" s="241"/>
      <c r="I65" s="242"/>
    </row>
    <row r="66" spans="1:9" s="471" customFormat="1" ht="6" customHeight="1" x14ac:dyDescent="0.25">
      <c r="E66" s="245"/>
      <c r="F66" s="244"/>
      <c r="H66" s="242"/>
      <c r="I66" s="242"/>
    </row>
    <row r="67" spans="1:9" s="201" customFormat="1" ht="15" x14ac:dyDescent="0.25">
      <c r="A67" s="152" t="s">
        <v>496</v>
      </c>
    </row>
    <row r="68" spans="1:9" s="201" customFormat="1" ht="38.25" x14ac:dyDescent="0.2">
      <c r="A68" s="695"/>
      <c r="B68" s="703" t="s">
        <v>497</v>
      </c>
      <c r="C68" s="706" t="s">
        <v>528</v>
      </c>
      <c r="D68" s="706" t="s">
        <v>526</v>
      </c>
      <c r="E68" s="191"/>
      <c r="F68" s="194"/>
      <c r="H68" s="191"/>
    </row>
    <row r="69" spans="1:9" s="201" customFormat="1" ht="15" customHeight="1" x14ac:dyDescent="0.2">
      <c r="A69" s="704">
        <v>1</v>
      </c>
      <c r="B69" s="733" t="str">
        <f>C18</f>
        <v>CIAT</v>
      </c>
      <c r="C69" s="737">
        <v>0.11</v>
      </c>
      <c r="D69" s="186">
        <v>0.11</v>
      </c>
      <c r="E69" s="734"/>
      <c r="F69" s="192"/>
    </row>
    <row r="70" spans="1:9" s="201" customFormat="1" ht="15" customHeight="1" x14ac:dyDescent="0.2">
      <c r="A70" s="704">
        <v>2</v>
      </c>
      <c r="B70" s="707" t="s">
        <v>545</v>
      </c>
      <c r="C70" s="737">
        <v>0.15</v>
      </c>
      <c r="D70" s="186">
        <v>0</v>
      </c>
      <c r="E70" s="734"/>
      <c r="F70" s="192"/>
    </row>
    <row r="71" spans="1:9" s="201" customFormat="1" ht="15" customHeight="1" x14ac:dyDescent="0.2">
      <c r="A71" s="704">
        <v>3</v>
      </c>
      <c r="B71" s="707" t="s">
        <v>546</v>
      </c>
      <c r="C71" s="737">
        <v>0.15440000000000001</v>
      </c>
      <c r="D71" s="186">
        <v>0.15440000000000001</v>
      </c>
      <c r="E71" s="734"/>
      <c r="F71" s="192"/>
    </row>
    <row r="72" spans="1:9" s="201" customFormat="1" ht="15" customHeight="1" x14ac:dyDescent="0.2">
      <c r="A72" s="704">
        <v>4</v>
      </c>
      <c r="B72" s="707" t="s">
        <v>547</v>
      </c>
      <c r="C72" s="737">
        <v>0.15</v>
      </c>
      <c r="D72" s="186">
        <v>0.15</v>
      </c>
      <c r="E72" s="734"/>
      <c r="F72" s="192"/>
    </row>
    <row r="73" spans="1:9" s="201" customFormat="1" ht="15" customHeight="1" x14ac:dyDescent="0.2">
      <c r="A73" s="704">
        <v>5</v>
      </c>
      <c r="B73" s="707" t="s">
        <v>548</v>
      </c>
      <c r="C73" s="738">
        <v>0.15</v>
      </c>
      <c r="D73" s="736">
        <v>0.05</v>
      </c>
      <c r="E73" s="734"/>
      <c r="F73" s="193"/>
    </row>
    <row r="74" spans="1:9" s="201" customFormat="1" ht="15" customHeight="1" x14ac:dyDescent="0.2">
      <c r="A74" s="704">
        <v>6</v>
      </c>
      <c r="B74" s="707" t="s">
        <v>549</v>
      </c>
      <c r="C74" s="737">
        <v>0.15</v>
      </c>
      <c r="D74" s="186">
        <v>0.15</v>
      </c>
      <c r="E74" s="734"/>
      <c r="F74" s="193"/>
    </row>
    <row r="75" spans="1:9" s="201" customFormat="1" ht="15" customHeight="1" x14ac:dyDescent="0.2">
      <c r="A75" s="704">
        <v>7</v>
      </c>
      <c r="B75" s="707" t="s">
        <v>550</v>
      </c>
      <c r="C75" s="737">
        <v>0.15</v>
      </c>
      <c r="D75" s="186">
        <v>0.15</v>
      </c>
      <c r="E75" s="734"/>
      <c r="F75" s="193"/>
    </row>
    <row r="76" spans="1:9" s="201" customFormat="1" ht="15" customHeight="1" x14ac:dyDescent="0.2">
      <c r="A76" s="704">
        <v>8</v>
      </c>
      <c r="B76" s="707" t="s">
        <v>551</v>
      </c>
      <c r="C76" s="737">
        <v>0.15</v>
      </c>
      <c r="D76" s="186">
        <v>0.15</v>
      </c>
      <c r="E76" s="734"/>
      <c r="F76" s="193"/>
    </row>
    <row r="77" spans="1:9" s="201" customFormat="1" ht="15" customHeight="1" x14ac:dyDescent="0.2">
      <c r="A77" s="704">
        <v>9</v>
      </c>
      <c r="B77" s="707" t="s">
        <v>552</v>
      </c>
      <c r="C77" s="737">
        <v>0.158</v>
      </c>
      <c r="D77" s="186">
        <v>0.158</v>
      </c>
      <c r="E77" s="734"/>
      <c r="F77" s="193"/>
    </row>
    <row r="78" spans="1:9" s="201" customFormat="1" ht="15" customHeight="1" x14ac:dyDescent="0.2">
      <c r="A78" s="704">
        <v>10</v>
      </c>
      <c r="B78" s="707" t="s">
        <v>553</v>
      </c>
      <c r="C78" s="737">
        <v>0.17</v>
      </c>
      <c r="D78" s="186">
        <v>2.2499999999999999E-2</v>
      </c>
      <c r="E78" s="735">
        <v>0.16208513595085666</v>
      </c>
      <c r="F78" s="195"/>
    </row>
    <row r="79" spans="1:9" s="201" customFormat="1" ht="15" customHeight="1" x14ac:dyDescent="0.2">
      <c r="A79" s="704">
        <v>11</v>
      </c>
      <c r="B79" s="707" t="s">
        <v>554</v>
      </c>
      <c r="C79" s="737">
        <v>0.18609999999999999</v>
      </c>
      <c r="D79" s="186">
        <v>0.18609999999999999</v>
      </c>
      <c r="E79" s="81"/>
      <c r="F79" s="81"/>
    </row>
    <row r="80" spans="1:9" s="201" customFormat="1" ht="15" customHeight="1" x14ac:dyDescent="0.2">
      <c r="A80" s="704">
        <v>12</v>
      </c>
      <c r="B80" s="707" t="s">
        <v>555</v>
      </c>
      <c r="C80" s="737">
        <v>0.15</v>
      </c>
      <c r="D80" s="186">
        <v>0.15</v>
      </c>
      <c r="E80" s="81"/>
      <c r="F80" s="81"/>
    </row>
    <row r="81" spans="1:6" s="201" customFormat="1" ht="15" customHeight="1" x14ac:dyDescent="0.2">
      <c r="A81" s="704">
        <v>13</v>
      </c>
      <c r="B81" s="707" t="s">
        <v>556</v>
      </c>
      <c r="C81" s="737">
        <v>0.13</v>
      </c>
      <c r="D81" s="186">
        <v>0.04</v>
      </c>
      <c r="F81" s="81"/>
    </row>
    <row r="82" spans="1:6" s="201" customFormat="1" ht="15" customHeight="1" x14ac:dyDescent="0.2">
      <c r="A82" s="704">
        <v>14</v>
      </c>
      <c r="B82" s="707" t="s">
        <v>557</v>
      </c>
      <c r="C82" s="737">
        <v>0.16</v>
      </c>
      <c r="D82" s="186">
        <v>0.16</v>
      </c>
      <c r="E82" s="81"/>
      <c r="F82" s="81"/>
    </row>
    <row r="83" spans="1:6" s="201" customFormat="1" ht="15" customHeight="1" x14ac:dyDescent="0.2">
      <c r="A83" s="704">
        <v>15</v>
      </c>
      <c r="B83" s="707" t="s">
        <v>558</v>
      </c>
      <c r="C83" s="737">
        <v>0.155</v>
      </c>
      <c r="D83" s="186">
        <v>0.155</v>
      </c>
      <c r="F83" s="81"/>
    </row>
    <row r="84" spans="1:6" s="201" customFormat="1" ht="15" customHeight="1" x14ac:dyDescent="0.2">
      <c r="A84" s="704">
        <v>16</v>
      </c>
      <c r="B84" s="707" t="s">
        <v>559</v>
      </c>
      <c r="C84" s="737">
        <v>0</v>
      </c>
      <c r="D84" s="186">
        <v>0</v>
      </c>
      <c r="E84" s="81"/>
      <c r="F84" s="81"/>
    </row>
    <row r="85" spans="1:6" s="201" customFormat="1" ht="15" customHeight="1" x14ac:dyDescent="0.2">
      <c r="A85" s="704">
        <v>17</v>
      </c>
      <c r="B85" s="707" t="s">
        <v>560</v>
      </c>
      <c r="C85" s="737">
        <v>0</v>
      </c>
      <c r="D85" s="186">
        <v>0</v>
      </c>
      <c r="F85" s="81"/>
    </row>
    <row r="86" spans="1:6" s="201" customFormat="1" ht="15" customHeight="1" outlineLevel="1" x14ac:dyDescent="0.2">
      <c r="A86" s="704">
        <v>18</v>
      </c>
      <c r="B86" s="813" t="s">
        <v>695</v>
      </c>
      <c r="C86" s="737">
        <v>0</v>
      </c>
      <c r="D86" s="186">
        <v>0</v>
      </c>
      <c r="E86" s="81"/>
      <c r="F86" s="81"/>
    </row>
    <row r="87" spans="1:6" s="201" customFormat="1" ht="15" customHeight="1" outlineLevel="1" x14ac:dyDescent="0.2">
      <c r="A87" s="704">
        <v>19</v>
      </c>
      <c r="B87" s="812"/>
      <c r="C87" s="737"/>
      <c r="D87" s="186"/>
      <c r="E87" s="81"/>
      <c r="F87" s="81"/>
    </row>
    <row r="88" spans="1:6" s="201" customFormat="1" ht="15" customHeight="1" outlineLevel="1" x14ac:dyDescent="0.2">
      <c r="A88" s="704">
        <v>20</v>
      </c>
      <c r="B88" s="707"/>
      <c r="C88" s="737"/>
      <c r="D88" s="186"/>
      <c r="E88" s="81"/>
      <c r="F88" s="81"/>
    </row>
    <row r="89" spans="1:6" s="201" customFormat="1" ht="15" customHeight="1" x14ac:dyDescent="0.2">
      <c r="A89" s="104" t="s">
        <v>494</v>
      </c>
      <c r="B89" s="696"/>
    </row>
    <row r="90" spans="1:6" s="201" customFormat="1" x14ac:dyDescent="0.2">
      <c r="A90" s="53"/>
    </row>
    <row r="91" spans="1:6" s="201" customFormat="1" x14ac:dyDescent="0.2"/>
    <row r="92" spans="1:6" s="201" customFormat="1" x14ac:dyDescent="0.2"/>
    <row r="93" spans="1:6" s="201" customFormat="1" x14ac:dyDescent="0.2"/>
    <row r="94" spans="1:6" s="201" customFormat="1" x14ac:dyDescent="0.2"/>
    <row r="95" spans="1:6" s="201" customFormat="1" x14ac:dyDescent="0.2"/>
    <row r="96" spans="1:6" s="201" customFormat="1" x14ac:dyDescent="0.2"/>
    <row r="97" spans="4:5" s="201" customFormat="1" x14ac:dyDescent="0.2"/>
    <row r="98" spans="4:5" s="201" customFormat="1" x14ac:dyDescent="0.2"/>
    <row r="99" spans="4:5" s="201" customFormat="1" x14ac:dyDescent="0.2"/>
    <row r="100" spans="4:5" s="201" customFormat="1" x14ac:dyDescent="0.2"/>
    <row r="101" spans="4:5" s="201" customFormat="1" x14ac:dyDescent="0.2"/>
    <row r="102" spans="4:5" s="201" customFormat="1" x14ac:dyDescent="0.2"/>
    <row r="103" spans="4:5" s="201" customFormat="1" x14ac:dyDescent="0.2"/>
    <row r="104" spans="4:5" s="201" customFormat="1" x14ac:dyDescent="0.2"/>
    <row r="105" spans="4:5" s="201" customFormat="1" x14ac:dyDescent="0.2">
      <c r="D105" s="474"/>
      <c r="E105" s="474"/>
    </row>
    <row r="106" spans="4:5" s="201" customFormat="1" x14ac:dyDescent="0.2">
      <c r="D106" s="474"/>
      <c r="E106" s="474"/>
    </row>
    <row r="107" spans="4:5" s="201" customFormat="1" x14ac:dyDescent="0.2">
      <c r="D107" s="474"/>
      <c r="E107" s="474"/>
    </row>
    <row r="108" spans="4:5" s="201" customFormat="1" x14ac:dyDescent="0.2">
      <c r="D108" s="474"/>
      <c r="E108" s="474"/>
    </row>
    <row r="109" spans="4:5" s="201" customFormat="1" x14ac:dyDescent="0.2">
      <c r="D109" s="474"/>
    </row>
    <row r="110" spans="4:5" s="201" customFormat="1" x14ac:dyDescent="0.2">
      <c r="D110" s="474"/>
    </row>
    <row r="111" spans="4:5" s="201" customFormat="1" x14ac:dyDescent="0.2">
      <c r="D111" s="474"/>
    </row>
    <row r="112" spans="4:5" s="201" customFormat="1" x14ac:dyDescent="0.2">
      <c r="D112" s="474"/>
    </row>
    <row r="113" spans="4:4" s="201" customFormat="1" x14ac:dyDescent="0.2">
      <c r="D113" s="474"/>
    </row>
    <row r="114" spans="4:4" s="201" customFormat="1" x14ac:dyDescent="0.2">
      <c r="D114" s="474"/>
    </row>
    <row r="115" spans="4:4" s="201" customFormat="1" x14ac:dyDescent="0.2">
      <c r="D115" s="474"/>
    </row>
    <row r="116" spans="4:4" s="201" customFormat="1" x14ac:dyDescent="0.2">
      <c r="D116" s="474"/>
    </row>
    <row r="117" spans="4:4" s="201" customFormat="1" x14ac:dyDescent="0.2">
      <c r="D117" s="474"/>
    </row>
    <row r="118" spans="4:4" s="201" customFormat="1" x14ac:dyDescent="0.2">
      <c r="D118" s="474"/>
    </row>
    <row r="119" spans="4:4" s="201" customFormat="1" x14ac:dyDescent="0.2">
      <c r="D119" s="474"/>
    </row>
    <row r="120" spans="4:4" s="201" customFormat="1" x14ac:dyDescent="0.2">
      <c r="D120" s="474"/>
    </row>
    <row r="121" spans="4:4" s="201" customFormat="1" x14ac:dyDescent="0.2"/>
    <row r="122" spans="4:4" s="201" customFormat="1" x14ac:dyDescent="0.2"/>
    <row r="123" spans="4:4" s="201" customFormat="1" x14ac:dyDescent="0.2"/>
    <row r="124" spans="4:4" s="201" customFormat="1" x14ac:dyDescent="0.2"/>
    <row r="125" spans="4:4" s="201" customFormat="1" x14ac:dyDescent="0.2"/>
    <row r="126" spans="4:4" s="201" customFormat="1" x14ac:dyDescent="0.2"/>
    <row r="127" spans="4:4" s="201" customFormat="1" x14ac:dyDescent="0.2"/>
    <row r="128" spans="4:4" s="201" customFormat="1" x14ac:dyDescent="0.2"/>
    <row r="129" s="201" customFormat="1" x14ac:dyDescent="0.2"/>
    <row r="130" s="201" customFormat="1" x14ac:dyDescent="0.2"/>
    <row r="131" s="201" customFormat="1" x14ac:dyDescent="0.2"/>
    <row r="132" s="201" customFormat="1" x14ac:dyDescent="0.2"/>
    <row r="133" s="201" customFormat="1" x14ac:dyDescent="0.2"/>
    <row r="134" s="201" customFormat="1" x14ac:dyDescent="0.2"/>
    <row r="135" s="201" customFormat="1" x14ac:dyDescent="0.2"/>
    <row r="136" s="201" customFormat="1" x14ac:dyDescent="0.2"/>
    <row r="137" s="201" customFormat="1" x14ac:dyDescent="0.2"/>
    <row r="138" s="201" customFormat="1" x14ac:dyDescent="0.2"/>
    <row r="139" s="201" customFormat="1" x14ac:dyDescent="0.2"/>
    <row r="140" s="201" customFormat="1" x14ac:dyDescent="0.2"/>
    <row r="141" s="201" customFormat="1" x14ac:dyDescent="0.2"/>
    <row r="142" s="201" customFormat="1" x14ac:dyDescent="0.2"/>
    <row r="143" s="201" customFormat="1" x14ac:dyDescent="0.2"/>
    <row r="144" s="201" customFormat="1" x14ac:dyDescent="0.2"/>
    <row r="145" s="201" customFormat="1" x14ac:dyDescent="0.2"/>
    <row r="146" s="201" customFormat="1" x14ac:dyDescent="0.2"/>
    <row r="147" s="201" customFormat="1" x14ac:dyDescent="0.2"/>
    <row r="148" s="201" customFormat="1" x14ac:dyDescent="0.2"/>
    <row r="149" s="201" customFormat="1" x14ac:dyDescent="0.2"/>
    <row r="150" s="201" customFormat="1" x14ac:dyDescent="0.2"/>
    <row r="151" s="201" customFormat="1" x14ac:dyDescent="0.2"/>
    <row r="152" s="201" customFormat="1" x14ac:dyDescent="0.2"/>
    <row r="153" s="201" customFormat="1" x14ac:dyDescent="0.2"/>
    <row r="232" spans="3:3" hidden="1" x14ac:dyDescent="0.2">
      <c r="C232" s="81" t="s">
        <v>370</v>
      </c>
    </row>
    <row r="240" spans="3:3" x14ac:dyDescent="0.2">
      <c r="C240" s="71"/>
    </row>
  </sheetData>
  <sheetProtection formatRows="0" insertRows="0"/>
  <mergeCells count="20">
    <mergeCell ref="E5:F5"/>
    <mergeCell ref="E7:F7"/>
    <mergeCell ref="C14:F14"/>
    <mergeCell ref="C15:F15"/>
    <mergeCell ref="C31:D31"/>
    <mergeCell ref="C21:D21"/>
    <mergeCell ref="C17:F17"/>
    <mergeCell ref="B63:D63"/>
    <mergeCell ref="A65:D65"/>
    <mergeCell ref="E65:F65"/>
    <mergeCell ref="C47:E47"/>
    <mergeCell ref="C22:D22"/>
    <mergeCell ref="B61:D61"/>
    <mergeCell ref="B55:D55"/>
    <mergeCell ref="B50:D50"/>
    <mergeCell ref="B49:D49"/>
    <mergeCell ref="F49:H50"/>
    <mergeCell ref="B57:D57"/>
    <mergeCell ref="B59:D59"/>
    <mergeCell ref="B60:D60"/>
  </mergeCells>
  <conditionalFormatting sqref="A68:C68 H69:XFD78 I68:XFD68 A89:XFD89 E79:XFD88 A69:B73">
    <cfRule type="expression" dxfId="149" priority="115">
      <formula>($E$61="No")</formula>
    </cfRule>
  </conditionalFormatting>
  <conditionalFormatting sqref="E68:F78">
    <cfRule type="expression" dxfId="148" priority="96">
      <formula>IF($E$55="No",1,0)</formula>
    </cfRule>
  </conditionalFormatting>
  <conditionalFormatting sqref="C28">
    <cfRule type="expression" dxfId="147" priority="83">
      <formula>(AND(NOT(ISBLANK($C$27)),start_date&gt;end_date))</formula>
    </cfRule>
  </conditionalFormatting>
  <conditionalFormatting sqref="C27">
    <cfRule type="expression" dxfId="146" priority="84">
      <formula>(AND(NOT(ISBLANK($C$28)),start_date&gt;end_date))</formula>
    </cfRule>
  </conditionalFormatting>
  <conditionalFormatting sqref="A74">
    <cfRule type="expression" dxfId="145" priority="72">
      <formula>($E$61="No")</formula>
    </cfRule>
  </conditionalFormatting>
  <conditionalFormatting sqref="A75">
    <cfRule type="expression" dxfId="144" priority="70">
      <formula>($E$61="No")</formula>
    </cfRule>
  </conditionalFormatting>
  <conditionalFormatting sqref="A76">
    <cfRule type="expression" dxfId="143" priority="68">
      <formula>($E$61="No")</formula>
    </cfRule>
  </conditionalFormatting>
  <conditionalFormatting sqref="A77">
    <cfRule type="expression" dxfId="142" priority="66">
      <formula>($E$61="No")</formula>
    </cfRule>
  </conditionalFormatting>
  <conditionalFormatting sqref="A78">
    <cfRule type="expression" dxfId="141" priority="64">
      <formula>($E$61="No")</formula>
    </cfRule>
  </conditionalFormatting>
  <conditionalFormatting sqref="A79">
    <cfRule type="expression" dxfId="140" priority="62">
      <formula>($E$61="No")</formula>
    </cfRule>
  </conditionalFormatting>
  <conditionalFormatting sqref="A80">
    <cfRule type="expression" dxfId="139" priority="60">
      <formula>($E$61="No")</formula>
    </cfRule>
  </conditionalFormatting>
  <conditionalFormatting sqref="A81">
    <cfRule type="expression" dxfId="138" priority="58">
      <formula>($E$61="No")</formula>
    </cfRule>
  </conditionalFormatting>
  <conditionalFormatting sqref="A82">
    <cfRule type="expression" dxfId="137" priority="56">
      <formula>($E$61="No")</formula>
    </cfRule>
  </conditionalFormatting>
  <conditionalFormatting sqref="A83">
    <cfRule type="expression" dxfId="136" priority="54">
      <formula>($E$61="No")</formula>
    </cfRule>
  </conditionalFormatting>
  <conditionalFormatting sqref="A84">
    <cfRule type="expression" dxfId="135" priority="52">
      <formula>($E$61="No")</formula>
    </cfRule>
  </conditionalFormatting>
  <conditionalFormatting sqref="A85">
    <cfRule type="expression" dxfId="134" priority="50">
      <formula>($E$61="No")</formula>
    </cfRule>
  </conditionalFormatting>
  <conditionalFormatting sqref="A86">
    <cfRule type="expression" dxfId="133" priority="48">
      <formula>($E$61="No")</formula>
    </cfRule>
  </conditionalFormatting>
  <conditionalFormatting sqref="A87">
    <cfRule type="expression" dxfId="132" priority="46">
      <formula>($E$61="No")</formula>
    </cfRule>
  </conditionalFormatting>
  <conditionalFormatting sqref="A88">
    <cfRule type="expression" dxfId="131" priority="44">
      <formula>($E$61="No")</formula>
    </cfRule>
  </conditionalFormatting>
  <conditionalFormatting sqref="B74">
    <cfRule type="expression" dxfId="130" priority="42">
      <formula>($E$61="No")</formula>
    </cfRule>
  </conditionalFormatting>
  <conditionalFormatting sqref="B75">
    <cfRule type="expression" dxfId="129" priority="41">
      <formula>($E$61="No")</formula>
    </cfRule>
  </conditionalFormatting>
  <conditionalFormatting sqref="B76">
    <cfRule type="expression" dxfId="128" priority="40">
      <formula>($E$61="No")</formula>
    </cfRule>
  </conditionalFormatting>
  <conditionalFormatting sqref="B77">
    <cfRule type="expression" dxfId="127" priority="39">
      <formula>($E$61="No")</formula>
    </cfRule>
  </conditionalFormatting>
  <conditionalFormatting sqref="B78">
    <cfRule type="expression" dxfId="126" priority="38">
      <formula>($E$61="No")</formula>
    </cfRule>
  </conditionalFormatting>
  <conditionalFormatting sqref="B79">
    <cfRule type="expression" dxfId="125" priority="37">
      <formula>($E$61="No")</formula>
    </cfRule>
  </conditionalFormatting>
  <conditionalFormatting sqref="B80">
    <cfRule type="expression" dxfId="124" priority="36">
      <formula>($E$61="No")</formula>
    </cfRule>
  </conditionalFormatting>
  <conditionalFormatting sqref="B81">
    <cfRule type="expression" dxfId="123" priority="35">
      <formula>($E$61="No")</formula>
    </cfRule>
  </conditionalFormatting>
  <conditionalFormatting sqref="B82">
    <cfRule type="expression" dxfId="122" priority="34">
      <formula>($E$61="No")</formula>
    </cfRule>
  </conditionalFormatting>
  <conditionalFormatting sqref="B83">
    <cfRule type="expression" dxfId="121" priority="33">
      <formula>($E$61="No")</formula>
    </cfRule>
  </conditionalFormatting>
  <conditionalFormatting sqref="B84">
    <cfRule type="expression" dxfId="120" priority="32">
      <formula>($E$61="No")</formula>
    </cfRule>
  </conditionalFormatting>
  <conditionalFormatting sqref="B85">
    <cfRule type="expression" dxfId="119" priority="31">
      <formula>($E$61="No")</formula>
    </cfRule>
  </conditionalFormatting>
  <conditionalFormatting sqref="B86">
    <cfRule type="expression" dxfId="118" priority="30">
      <formula>($E$61="No")</formula>
    </cfRule>
  </conditionalFormatting>
  <conditionalFormatting sqref="B87">
    <cfRule type="expression" dxfId="117" priority="29">
      <formula>($E$61="No")</formula>
    </cfRule>
  </conditionalFormatting>
  <conditionalFormatting sqref="B88">
    <cfRule type="expression" dxfId="116" priority="28">
      <formula>($E$61="No")</formula>
    </cfRule>
  </conditionalFormatting>
  <conditionalFormatting sqref="B70:C77 B79:C88 B78">
    <cfRule type="expression" dxfId="115" priority="301">
      <formula>IF($C$17="Consolidated Flagship",0,1)</formula>
    </cfRule>
  </conditionalFormatting>
  <conditionalFormatting sqref="D68">
    <cfRule type="expression" dxfId="114" priority="26">
      <formula>($E$61="No")</formula>
    </cfRule>
  </conditionalFormatting>
  <conditionalFormatting sqref="D70:D77 D79:D88">
    <cfRule type="expression" dxfId="113" priority="25">
      <formula>IF($C$17="Consolidated Flagship",0,1)</formula>
    </cfRule>
  </conditionalFormatting>
  <conditionalFormatting sqref="C78">
    <cfRule type="expression" dxfId="112" priority="4">
      <formula>IF($C$17="Consolidated Flagship",0,1)</formula>
    </cfRule>
  </conditionalFormatting>
  <conditionalFormatting sqref="D78">
    <cfRule type="expression" dxfId="111" priority="2">
      <formula>IF($C$17="Consolidated Flagship",0,1)</formula>
    </cfRule>
  </conditionalFormatting>
  <dataValidations xWindow="223" yWindow="704" count="2">
    <dataValidation type="custom" allowBlank="1" showInputMessage="1" showErrorMessage="1" sqref="I6:L8 I31 A2:A3 I33:L37 D5 D7 A8 H5:H9 C19:F19 E64:E89 G10:H19 B89:D89 C10:F13 B20:B69 A10:B19 A20:A89 D20:D68 E20:E62 F20:H89 C16:F16 C20:C26 C29:C67 C68">
      <formula1>"'"</formula1>
    </dataValidation>
    <dataValidation type="list" allowBlank="1" showInputMessage="1" showErrorMessage="1" sqref="C17">
      <formula1>"Consolidated Flagship,Single Participating Partner"</formula1>
    </dataValidation>
  </dataValidations>
  <printOptions horizontalCentered="1"/>
  <pageMargins left="0.25" right="0.25" top="0.25" bottom="0.75" header="0.27" footer="0.25"/>
  <pageSetup scale="59" fitToHeight="0" orientation="portrait" r:id="rId1"/>
  <headerFooter alignWithMargins="0">
    <oddFooter>&amp;C&amp;A&amp;R&amp;9&amp;P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7" id="{F6F84B2A-0C8D-4A29-902B-21206E4E8BF7}">
            <xm:f>($C$31&lt;&gt;Config!$E$13)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F31</xm:sqref>
        </x14:conditionalFormatting>
        <x14:conditionalFormatting xmlns:xm="http://schemas.microsoft.com/office/excel/2006/main">
          <x14:cfRule type="expression" priority="79" id="{AE738F66-7BFF-41C1-9190-19562FF621D6}">
            <xm:f>AND($C$31=Config!$E$13,$G$31&lt;$C$27)</xm:f>
            <x14:dxf>
              <font>
                <color rgb="FFFF0000"/>
              </font>
            </x14:dxf>
          </x14:cfRule>
          <x14:cfRule type="expression" priority="80" id="{EBD3771F-E43D-4722-890C-B4D997634569}">
            <xm:f>AND($C$31=Config!$E$13,$G$31="[enter date]")</xm:f>
            <x14:dxf>
              <font>
                <color rgb="FFFF0000"/>
              </font>
            </x14:dxf>
          </x14:cfRule>
          <x14:cfRule type="expression" priority="228" id="{69C2D11B-5141-4501-BD36-A49FE9467CAB}">
            <xm:f>($C$31&lt;&gt;Config!$E$13)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G31</xm:sqref>
        </x14:conditionalFormatting>
        <x14:conditionalFormatting xmlns:xm="http://schemas.microsoft.com/office/excel/2006/main">
          <x14:cfRule type="expression" priority="95" id="{6913737D-F01F-4E95-9895-F4FACA04DF25}">
            <xm:f>IF($C$31&lt;&gt;Config!$E$14,1,0)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B39:L39</xm:sqref>
        </x14:conditionalFormatting>
        <x14:conditionalFormatting xmlns:xm="http://schemas.microsoft.com/office/excel/2006/main">
          <x14:cfRule type="expression" priority="90" id="{CB4190F3-71B8-493D-A9C6-920CEC20921B}">
            <xm:f>($E$63=Config!$B$40)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A65:G65</xm:sqref>
        </x14:conditionalFormatting>
        <x14:conditionalFormatting xmlns:xm="http://schemas.microsoft.com/office/excel/2006/main">
          <x14:cfRule type="expression" priority="89" id="{BCD4C6E2-617F-4460-ABD8-B7C54556126B}">
            <xm:f>($E$57=Config!$B$26)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A59 F59</xm:sqref>
        </x14:conditionalFormatting>
        <x14:conditionalFormatting xmlns:xm="http://schemas.microsoft.com/office/excel/2006/main">
          <x14:cfRule type="expression" priority="81" id="{773800E6-9139-4AE4-9991-38583625EBC9}">
            <xm:f>OR(ISBLANK($C$47),$E49&gt;IFERROR(VLOOKUP($C$47,Config!$B$11:$C$18,2,FALSE),0))</xm:f>
            <x14:dxf>
              <font>
                <color rgb="FFFF0000"/>
              </font>
            </x14:dxf>
          </x14:cfRule>
          <xm:sqref>E49:E50</xm:sqref>
        </x14:conditionalFormatting>
        <x14:conditionalFormatting xmlns:xm="http://schemas.microsoft.com/office/excel/2006/main">
          <x14:cfRule type="expression" priority="78" id="{D03E2D72-DF9E-4944-96EF-97E3FD219BA9}">
            <xm:f>($E$57='https://d.docs.live.net/2f1ca738d14d7ee7/Documents/2015/CGIAR/[BMGF Grant Budget Template (2015)_Option 2_CRP.xlsx]Config'!#REF!)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77" id="{1EBDFB86-3543-45A7-A435-1DDE9167C783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C69</xm:sqref>
        </x14:conditionalFormatting>
        <x14:conditionalFormatting xmlns:xm="http://schemas.microsoft.com/office/excel/2006/main">
          <x14:cfRule type="expression" priority="76" id="{0E25EE1E-397B-4E5C-AE3B-125C046059A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C70</xm:sqref>
        </x14:conditionalFormatting>
        <x14:conditionalFormatting xmlns:xm="http://schemas.microsoft.com/office/excel/2006/main">
          <x14:cfRule type="expression" priority="75" id="{A5717F21-639E-4920-93DB-997134B9D2A2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C71</xm:sqref>
        </x14:conditionalFormatting>
        <x14:conditionalFormatting xmlns:xm="http://schemas.microsoft.com/office/excel/2006/main">
          <x14:cfRule type="expression" priority="74" id="{51FAEA9B-579A-4D2B-BB3C-6AE54A122690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C72</xm:sqref>
        </x14:conditionalFormatting>
        <x14:conditionalFormatting xmlns:xm="http://schemas.microsoft.com/office/excel/2006/main">
          <x14:cfRule type="expression" priority="73" id="{3BC4A9DB-6C84-46A1-93E4-A3304684396B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C73</xm:sqref>
        </x14:conditionalFormatting>
        <x14:conditionalFormatting xmlns:xm="http://schemas.microsoft.com/office/excel/2006/main">
          <x14:cfRule type="expression" priority="71" id="{7DC896FE-7B7C-4A3B-A452-17B0B5DA3F83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C74</xm:sqref>
        </x14:conditionalFormatting>
        <x14:conditionalFormatting xmlns:xm="http://schemas.microsoft.com/office/excel/2006/main">
          <x14:cfRule type="expression" priority="69" id="{D51122C0-FFE5-4C0E-A6B2-8D8AF490922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C75</xm:sqref>
        </x14:conditionalFormatting>
        <x14:conditionalFormatting xmlns:xm="http://schemas.microsoft.com/office/excel/2006/main">
          <x14:cfRule type="expression" priority="67" id="{86E0504F-815A-4B8D-8943-A1446A9A5225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C76</xm:sqref>
        </x14:conditionalFormatting>
        <x14:conditionalFormatting xmlns:xm="http://schemas.microsoft.com/office/excel/2006/main">
          <x14:cfRule type="expression" priority="65" id="{5A20B059-4370-4DE0-9E32-EAFCD3EEF0A1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C77</xm:sqref>
        </x14:conditionalFormatting>
        <x14:conditionalFormatting xmlns:xm="http://schemas.microsoft.com/office/excel/2006/main">
          <x14:cfRule type="expression" priority="61" id="{F2E0E658-9CC6-4F0A-BC46-93434A7D74C6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C79</xm:sqref>
        </x14:conditionalFormatting>
        <x14:conditionalFormatting xmlns:xm="http://schemas.microsoft.com/office/excel/2006/main">
          <x14:cfRule type="expression" priority="59" id="{B9B3D8EF-DC71-4DE7-8ACA-308EC7FDB9C9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C80</xm:sqref>
        </x14:conditionalFormatting>
        <x14:conditionalFormatting xmlns:xm="http://schemas.microsoft.com/office/excel/2006/main">
          <x14:cfRule type="expression" priority="57" id="{5F6B121B-C436-43FC-BA5E-DAD62E3A6C8F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C81</xm:sqref>
        </x14:conditionalFormatting>
        <x14:conditionalFormatting xmlns:xm="http://schemas.microsoft.com/office/excel/2006/main">
          <x14:cfRule type="expression" priority="55" id="{5B4822EF-56A1-489F-997E-891F88A70100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C82</xm:sqref>
        </x14:conditionalFormatting>
        <x14:conditionalFormatting xmlns:xm="http://schemas.microsoft.com/office/excel/2006/main">
          <x14:cfRule type="expression" priority="53" id="{2791CD0C-8079-47EA-9B64-074CEFB59BF0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C83</xm:sqref>
        </x14:conditionalFormatting>
        <x14:conditionalFormatting xmlns:xm="http://schemas.microsoft.com/office/excel/2006/main">
          <x14:cfRule type="expression" priority="51" id="{DB9A58BA-81AE-4113-855F-07F672C0DD0D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C84</xm:sqref>
        </x14:conditionalFormatting>
        <x14:conditionalFormatting xmlns:xm="http://schemas.microsoft.com/office/excel/2006/main">
          <x14:cfRule type="expression" priority="49" id="{5982E5EB-4931-4BC7-BDB7-3278C7327DC1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C85</xm:sqref>
        </x14:conditionalFormatting>
        <x14:conditionalFormatting xmlns:xm="http://schemas.microsoft.com/office/excel/2006/main">
          <x14:cfRule type="expression" priority="47" id="{53E7FFAF-4E3E-49E8-8E02-2857060C687A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C86</xm:sqref>
        </x14:conditionalFormatting>
        <x14:conditionalFormatting xmlns:xm="http://schemas.microsoft.com/office/excel/2006/main">
          <x14:cfRule type="expression" priority="45" id="{E62E6465-2EF9-4166-BC24-49C0262C09B9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C87</xm:sqref>
        </x14:conditionalFormatting>
        <x14:conditionalFormatting xmlns:xm="http://schemas.microsoft.com/office/excel/2006/main">
          <x14:cfRule type="expression" priority="43" id="{26D099C3-C3FD-45AE-B1AD-690B2ADB49A3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C88</xm:sqref>
        </x14:conditionalFormatting>
        <x14:conditionalFormatting xmlns:xm="http://schemas.microsoft.com/office/excel/2006/main">
          <x14:cfRule type="expression" priority="24" id="{DA7B0B4E-0D9C-4A4B-B8E8-6A6BFAA1E325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D69</xm:sqref>
        </x14:conditionalFormatting>
        <x14:conditionalFormatting xmlns:xm="http://schemas.microsoft.com/office/excel/2006/main">
          <x14:cfRule type="expression" priority="23" id="{A9A50410-8E03-455C-982D-34A49748943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D70</xm:sqref>
        </x14:conditionalFormatting>
        <x14:conditionalFormatting xmlns:xm="http://schemas.microsoft.com/office/excel/2006/main">
          <x14:cfRule type="expression" priority="22" id="{0D132340-20DF-4F1D-9743-2F139BE61811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D71</xm:sqref>
        </x14:conditionalFormatting>
        <x14:conditionalFormatting xmlns:xm="http://schemas.microsoft.com/office/excel/2006/main">
          <x14:cfRule type="expression" priority="21" id="{52643833-162B-414F-895A-6CF6BBAA5584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D72</xm:sqref>
        </x14:conditionalFormatting>
        <x14:conditionalFormatting xmlns:xm="http://schemas.microsoft.com/office/excel/2006/main">
          <x14:cfRule type="expression" priority="20" id="{85A5C884-5FF4-48BC-8353-BEF93BAFB605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D73</xm:sqref>
        </x14:conditionalFormatting>
        <x14:conditionalFormatting xmlns:xm="http://schemas.microsoft.com/office/excel/2006/main">
          <x14:cfRule type="expression" priority="19" id="{6029C156-4F87-4A3E-B71C-9C2F86DA4D62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D74</xm:sqref>
        </x14:conditionalFormatting>
        <x14:conditionalFormatting xmlns:xm="http://schemas.microsoft.com/office/excel/2006/main">
          <x14:cfRule type="expression" priority="18" id="{1E4F2CD3-EE6E-4C9C-B1F1-CE7D1579F51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D75</xm:sqref>
        </x14:conditionalFormatting>
        <x14:conditionalFormatting xmlns:xm="http://schemas.microsoft.com/office/excel/2006/main">
          <x14:cfRule type="expression" priority="17" id="{89D49099-5482-4B21-AD20-0D05F6AF147B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D76</xm:sqref>
        </x14:conditionalFormatting>
        <x14:conditionalFormatting xmlns:xm="http://schemas.microsoft.com/office/excel/2006/main">
          <x14:cfRule type="expression" priority="16" id="{D5E81F1D-14CC-4F89-9AA5-E7304DE17C88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D77</xm:sqref>
        </x14:conditionalFormatting>
        <x14:conditionalFormatting xmlns:xm="http://schemas.microsoft.com/office/excel/2006/main">
          <x14:cfRule type="expression" priority="14" id="{44C97541-F801-4FD6-9843-70831E623729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D79</xm:sqref>
        </x14:conditionalFormatting>
        <x14:conditionalFormatting xmlns:xm="http://schemas.microsoft.com/office/excel/2006/main">
          <x14:cfRule type="expression" priority="13" id="{7E06BE92-75B9-4D71-93E4-A6AD766B87DA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D80</xm:sqref>
        </x14:conditionalFormatting>
        <x14:conditionalFormatting xmlns:xm="http://schemas.microsoft.com/office/excel/2006/main">
          <x14:cfRule type="expression" priority="12" id="{406FFBCC-02D2-4BF4-88E5-00C36036063E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D81</xm:sqref>
        </x14:conditionalFormatting>
        <x14:conditionalFormatting xmlns:xm="http://schemas.microsoft.com/office/excel/2006/main">
          <x14:cfRule type="expression" priority="11" id="{0CE661CD-C6ED-48D1-ABD8-65AC3CA8C54E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10" id="{D0D107A1-99DF-4461-B237-776EB5F6B314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D83</xm:sqref>
        </x14:conditionalFormatting>
        <x14:conditionalFormatting xmlns:xm="http://schemas.microsoft.com/office/excel/2006/main">
          <x14:cfRule type="expression" priority="9" id="{D5BCDED4-B907-46C6-924E-42A054D92739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D84</xm:sqref>
        </x14:conditionalFormatting>
        <x14:conditionalFormatting xmlns:xm="http://schemas.microsoft.com/office/excel/2006/main">
          <x14:cfRule type="expression" priority="8" id="{229773FD-B3E6-4208-BEB4-E65B324080B9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D85</xm:sqref>
        </x14:conditionalFormatting>
        <x14:conditionalFormatting xmlns:xm="http://schemas.microsoft.com/office/excel/2006/main">
          <x14:cfRule type="expression" priority="7" id="{1577D4FA-0CF8-44ED-AE7B-163FAD5D853F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D86</xm:sqref>
        </x14:conditionalFormatting>
        <x14:conditionalFormatting xmlns:xm="http://schemas.microsoft.com/office/excel/2006/main">
          <x14:cfRule type="expression" priority="6" id="{0D3DDC95-1E65-49E9-8B59-1AC84BF98586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D87</xm:sqref>
        </x14:conditionalFormatting>
        <x14:conditionalFormatting xmlns:xm="http://schemas.microsoft.com/office/excel/2006/main">
          <x14:cfRule type="expression" priority="5" id="{9F50BFDE-D240-4443-8A31-F78702EB07C1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D88</xm:sqref>
        </x14:conditionalFormatting>
        <x14:conditionalFormatting xmlns:xm="http://schemas.microsoft.com/office/excel/2006/main">
          <x14:cfRule type="expression" priority="3" id="{204767AE-12C7-46F1-85BD-5BBC18DA7AE1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C78</xm:sqref>
        </x14:conditionalFormatting>
        <x14:conditionalFormatting xmlns:xm="http://schemas.microsoft.com/office/excel/2006/main">
          <x14:cfRule type="expression" priority="1" id="{F7075867-8330-42A2-9533-CDDBB6F24377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D78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23" yWindow="704" count="1">
        <x14:dataValidation type="list" allowBlank="1" showErrorMessage="1">
          <x14:formula1>
            <xm:f>Config!$B$40:$B$41</xm:f>
          </x14:formula1>
          <xm:sqref>E63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AS730"/>
  <sheetViews>
    <sheetView showGridLines="0" zoomScale="70" zoomScaleNormal="70" workbookViewId="0">
      <pane xSplit="3" ySplit="5" topLeftCell="D576" activePane="bottomRight" state="frozen"/>
      <selection pane="topRight" activeCell="D1" sqref="D1"/>
      <selection pane="bottomLeft" activeCell="A6" sqref="A6"/>
      <selection pane="bottomRight" activeCell="C649" sqref="C649:L649"/>
    </sheetView>
  </sheetViews>
  <sheetFormatPr defaultColWidth="9.140625" defaultRowHeight="14.25" outlineLevelRow="1" outlineLevelCol="1" x14ac:dyDescent="0.2"/>
  <cols>
    <col min="1" max="1" width="2.28515625" style="206" customWidth="1"/>
    <col min="2" max="2" width="5.140625" style="206" bestFit="1" customWidth="1"/>
    <col min="3" max="3" width="23.42578125" style="206" customWidth="1"/>
    <col min="4" max="4" width="24.85546875" style="206" customWidth="1"/>
    <col min="5" max="5" width="31.42578125" style="206" customWidth="1"/>
    <col min="6" max="6" width="15.28515625" style="206" customWidth="1"/>
    <col min="7" max="12" width="15.7109375" style="206" customWidth="1"/>
    <col min="13" max="16" width="15.7109375" style="206" hidden="1" customWidth="1" outlineLevel="1"/>
    <col min="17" max="17" width="12.5703125" style="206" customWidth="1" collapsed="1"/>
    <col min="18" max="18" width="12.5703125" style="206" customWidth="1"/>
    <col min="19" max="19" width="25" style="206" customWidth="1" outlineLevel="1" collapsed="1"/>
    <col min="20" max="20" width="15" style="206" customWidth="1" outlineLevel="1"/>
    <col min="21" max="21" width="15" style="206" customWidth="1" outlineLevel="1" collapsed="1"/>
    <col min="22" max="27" width="15.7109375" style="206" customWidth="1"/>
    <col min="28" max="31" width="15.7109375" style="206" hidden="1" customWidth="1" outlineLevel="1"/>
    <col min="32" max="32" width="16.42578125" style="206" customWidth="1" collapsed="1"/>
    <col min="33" max="33" width="14.140625" style="206" customWidth="1"/>
    <col min="34" max="34" width="22.85546875" style="206" customWidth="1"/>
    <col min="35" max="35" width="9.140625" style="476"/>
    <col min="36" max="45" width="10.5703125" style="476" customWidth="1"/>
    <col min="46" max="16384" width="9.140625" style="476"/>
  </cols>
  <sheetData>
    <row r="1" spans="1:45" s="81" customFormat="1" ht="20.25" x14ac:dyDescent="0.3">
      <c r="A1" s="70" t="s">
        <v>212</v>
      </c>
      <c r="B1" s="70"/>
      <c r="C1" s="70"/>
      <c r="D1" s="70"/>
      <c r="E1" s="501"/>
      <c r="Q1" s="206"/>
      <c r="W1" s="475"/>
      <c r="AE1" s="206"/>
    </row>
    <row r="2" spans="1:45" ht="9.75" customHeight="1" x14ac:dyDescent="0.2"/>
    <row r="3" spans="1:45" x14ac:dyDescent="0.2">
      <c r="B3" s="209" t="s">
        <v>139</v>
      </c>
      <c r="G3" s="208" t="s">
        <v>12</v>
      </c>
      <c r="H3" s="208" t="s">
        <v>14</v>
      </c>
      <c r="I3" s="208" t="s">
        <v>15</v>
      </c>
      <c r="J3" s="208" t="s">
        <v>16</v>
      </c>
      <c r="K3" s="208" t="s">
        <v>17</v>
      </c>
      <c r="L3" s="208" t="s">
        <v>18</v>
      </c>
      <c r="M3" s="208" t="s">
        <v>19</v>
      </c>
      <c r="N3" s="208" t="s">
        <v>29</v>
      </c>
      <c r="O3" s="208" t="s">
        <v>30</v>
      </c>
      <c r="P3" s="208" t="s">
        <v>31</v>
      </c>
      <c r="V3" s="208" t="s">
        <v>12</v>
      </c>
      <c r="W3" s="208" t="s">
        <v>14</v>
      </c>
      <c r="X3" s="208" t="s">
        <v>15</v>
      </c>
      <c r="Y3" s="208" t="s">
        <v>16</v>
      </c>
      <c r="Z3" s="208" t="s">
        <v>17</v>
      </c>
      <c r="AA3" s="208" t="s">
        <v>18</v>
      </c>
      <c r="AB3" s="208" t="s">
        <v>19</v>
      </c>
      <c r="AC3" s="208" t="s">
        <v>29</v>
      </c>
      <c r="AD3" s="208" t="s">
        <v>30</v>
      </c>
      <c r="AE3" s="208" t="s">
        <v>31</v>
      </c>
      <c r="AF3" s="43"/>
    </row>
    <row r="4" spans="1:45" s="652" customFormat="1" ht="12.75" x14ac:dyDescent="0.2">
      <c r="A4" s="208"/>
      <c r="B4" s="699" t="str">
        <f>IF(multiple_funders="Yes", VLOOKUP(cofunding_by_category,Config!$B$29:$E$31,4,FALSE),"")</f>
        <v>Enter the full flagship budget irrespective of sources of funds</v>
      </c>
      <c r="C4" s="700"/>
      <c r="D4" s="700"/>
      <c r="E4" s="700"/>
      <c r="F4" s="700"/>
      <c r="G4" s="701" t="str">
        <f>TEXT(start_date,"mmm-yy") &amp; " - " &amp; TEXT(end_period_1,"mmm-yy")</f>
        <v>Jan-17 - Dec-17</v>
      </c>
      <c r="H4" s="650" t="str">
        <f>TEXT(start_period_2,"mmm-yy") &amp; " - "&amp; TEXT(end_period_2,"mmm-yy")</f>
        <v>Jan-18 - Dec-18</v>
      </c>
      <c r="I4" s="650" t="str">
        <f>TEXT(start_period_3,"mmm-yy") &amp; " - "&amp; TEXT(end_period_3,"mmm-yy")</f>
        <v>Jan-19 - Dec-19</v>
      </c>
      <c r="J4" s="650" t="str">
        <f>TEXT(start_period_4,"mmm-yy") &amp; " - "&amp; TEXT(end_period_4,"mmm-yy")</f>
        <v>Jan-20 - Dec-20</v>
      </c>
      <c r="K4" s="650" t="str">
        <f>TEXT(start_period_5,"mmm-yy") &amp; " - "&amp; TEXT(end_period_5,"mmm-yy")</f>
        <v>Jan-21 - Dec-21</v>
      </c>
      <c r="L4" s="650" t="str">
        <f>TEXT(start_period_6,"mmm-yy") &amp; " - "&amp; TEXT(end_period_6,"mmm-yy")</f>
        <v>Jan-22 - Dec-22</v>
      </c>
      <c r="M4" s="650" t="str">
        <f>TEXT(start_period_7,"mmm-yy") &amp; " - "&amp; TEXT(end_period_7,"mmm-yy")</f>
        <v xml:space="preserve"> - </v>
      </c>
      <c r="N4" s="650" t="str">
        <f>TEXT(start_period_8,"mmm-yy") &amp; " - "&amp; TEXT(end_period_8,"mmm-yy")</f>
        <v xml:space="preserve"> - </v>
      </c>
      <c r="O4" s="650" t="str">
        <f>TEXT(start_period_9,"mmm-yy") &amp; " - "&amp; TEXT(end_period_9,"mmm-yy")</f>
        <v xml:space="preserve"> - </v>
      </c>
      <c r="P4" s="650" t="str">
        <f>TEXT(start_period_10,"mmm-yy") &amp; " - "&amp; TEXT(end_period_10,"mmm-yy")</f>
        <v xml:space="preserve"> - </v>
      </c>
      <c r="Q4" s="208"/>
      <c r="R4" s="208"/>
      <c r="S4" s="208"/>
      <c r="T4" s="208"/>
      <c r="U4" s="208"/>
      <c r="V4" s="650" t="str">
        <f>TEXT(start_date,"mmm-yy") &amp; " - " &amp; TEXT(end_period_1,"mmm-yy")</f>
        <v>Jan-17 - Dec-17</v>
      </c>
      <c r="W4" s="650" t="str">
        <f>TEXT(start_period_2,"mmm-yy") &amp; " - "&amp; TEXT(end_period_2,"mmm-yy")</f>
        <v>Jan-18 - Dec-18</v>
      </c>
      <c r="X4" s="650" t="str">
        <f>TEXT(start_period_3,"mmm-yy") &amp; " - "&amp; TEXT(end_period_3,"mmm-yy")</f>
        <v>Jan-19 - Dec-19</v>
      </c>
      <c r="Y4" s="650" t="str">
        <f>TEXT(start_period_4,"mmm-yy") &amp; " - "&amp; TEXT(end_period_4,"mmm-yy")</f>
        <v>Jan-20 - Dec-20</v>
      </c>
      <c r="Z4" s="650" t="str">
        <f>TEXT(start_period_5,"mmm-yy") &amp; " - "&amp; TEXT(end_period_5,"mmm-yy")</f>
        <v>Jan-21 - Dec-21</v>
      </c>
      <c r="AA4" s="650" t="str">
        <f>TEXT(start_period_6,"mmm-yy") &amp; " - "&amp; TEXT(end_period_6,"mmm-yy")</f>
        <v>Jan-22 - Dec-22</v>
      </c>
      <c r="AB4" s="650" t="str">
        <f>TEXT(start_period_7,"mmm-yy") &amp; " - "&amp; TEXT(end_period_7,"mmm-yy")</f>
        <v xml:space="preserve"> - </v>
      </c>
      <c r="AC4" s="650" t="str">
        <f>TEXT(start_period_8,"mmm-yy") &amp; " - "&amp; TEXT(end_period_8,"mmm-yy")</f>
        <v xml:space="preserve"> - </v>
      </c>
      <c r="AD4" s="650" t="str">
        <f>TEXT(start_period_9,"mmm-yy") &amp; " - "&amp; TEXT(end_period_9,"mmm-yy")</f>
        <v xml:space="preserve"> - </v>
      </c>
      <c r="AE4" s="650" t="str">
        <f>TEXT(start_period_10,"mmm-yy") &amp; " - "&amp; TEXT(end_period_10,"mmm-yy")</f>
        <v xml:space="preserve"> - </v>
      </c>
      <c r="AF4" s="208"/>
      <c r="AG4" s="208"/>
      <c r="AH4" s="208"/>
    </row>
    <row r="5" spans="1:45" s="747" customFormat="1" ht="15" customHeight="1" x14ac:dyDescent="0.25">
      <c r="A5" s="739"/>
      <c r="B5" s="740" t="s">
        <v>90</v>
      </c>
      <c r="C5" s="754" t="s">
        <v>498</v>
      </c>
      <c r="D5" s="741" t="s">
        <v>22</v>
      </c>
      <c r="E5" s="741" t="s">
        <v>217</v>
      </c>
      <c r="F5" s="741" t="s">
        <v>23</v>
      </c>
      <c r="G5" s="742" t="s">
        <v>92</v>
      </c>
      <c r="H5" s="742" t="s">
        <v>102</v>
      </c>
      <c r="I5" s="742" t="s">
        <v>103</v>
      </c>
      <c r="J5" s="742" t="s">
        <v>104</v>
      </c>
      <c r="K5" s="742" t="s">
        <v>105</v>
      </c>
      <c r="L5" s="742" t="s">
        <v>106</v>
      </c>
      <c r="M5" s="742" t="s">
        <v>107</v>
      </c>
      <c r="N5" s="742" t="s">
        <v>108</v>
      </c>
      <c r="O5" s="742" t="s">
        <v>109</v>
      </c>
      <c r="P5" s="742" t="s">
        <v>110</v>
      </c>
      <c r="Q5" s="743" t="s">
        <v>252</v>
      </c>
      <c r="R5" s="743" t="s">
        <v>253</v>
      </c>
      <c r="S5" s="741" t="s">
        <v>239</v>
      </c>
      <c r="T5" s="741" t="s">
        <v>131</v>
      </c>
      <c r="U5" s="741" t="s">
        <v>132</v>
      </c>
      <c r="V5" s="742" t="s">
        <v>91</v>
      </c>
      <c r="W5" s="742" t="s">
        <v>93</v>
      </c>
      <c r="X5" s="742" t="s">
        <v>94</v>
      </c>
      <c r="Y5" s="742" t="s">
        <v>95</v>
      </c>
      <c r="Z5" s="742" t="s">
        <v>96</v>
      </c>
      <c r="AA5" s="742" t="s">
        <v>97</v>
      </c>
      <c r="AB5" s="742" t="s">
        <v>98</v>
      </c>
      <c r="AC5" s="742" t="s">
        <v>99</v>
      </c>
      <c r="AD5" s="742" t="s">
        <v>100</v>
      </c>
      <c r="AE5" s="742" t="s">
        <v>101</v>
      </c>
      <c r="AF5" s="744" t="s">
        <v>32</v>
      </c>
      <c r="AG5" s="745" t="s">
        <v>33</v>
      </c>
      <c r="AH5" s="746" t="s">
        <v>371</v>
      </c>
      <c r="AI5" s="747" t="s">
        <v>495</v>
      </c>
      <c r="AJ5" s="748" t="s">
        <v>531</v>
      </c>
      <c r="AK5" s="748" t="s">
        <v>532</v>
      </c>
      <c r="AL5" s="748" t="s">
        <v>533</v>
      </c>
      <c r="AM5" s="748" t="s">
        <v>534</v>
      </c>
      <c r="AN5" s="748" t="s">
        <v>535</v>
      </c>
      <c r="AO5" s="748" t="s">
        <v>536</v>
      </c>
      <c r="AP5" s="748" t="s">
        <v>537</v>
      </c>
      <c r="AQ5" s="748" t="s">
        <v>538</v>
      </c>
      <c r="AR5" s="748" t="s">
        <v>539</v>
      </c>
      <c r="AS5" s="748" t="s">
        <v>540</v>
      </c>
    </row>
    <row r="6" spans="1:45" s="478" customFormat="1" ht="5.0999999999999996" customHeight="1" x14ac:dyDescent="0.25">
      <c r="A6" s="477"/>
      <c r="B6" s="87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477"/>
      <c r="W6" s="477"/>
      <c r="X6" s="477"/>
      <c r="Y6" s="477"/>
      <c r="Z6" s="477"/>
      <c r="AA6" s="477"/>
      <c r="AB6" s="477"/>
      <c r="AC6" s="477"/>
      <c r="AD6" s="477"/>
      <c r="AE6" s="477"/>
      <c r="AF6" s="56"/>
      <c r="AG6" s="56"/>
      <c r="AH6" s="477"/>
    </row>
    <row r="7" spans="1:45" s="478" customFormat="1" ht="15" customHeight="1" x14ac:dyDescent="0.25">
      <c r="A7" s="477"/>
      <c r="B7" s="667" t="s">
        <v>2</v>
      </c>
      <c r="C7" s="424"/>
      <c r="D7" s="424"/>
      <c r="E7" s="424"/>
      <c r="F7" s="433"/>
      <c r="G7" s="99">
        <f>SUM(G9:G208)</f>
        <v>995026.53963883524</v>
      </c>
      <c r="H7" s="99">
        <f t="shared" ref="H7:AG7" si="0">SUM(H9:H208)</f>
        <v>995026.36164211167</v>
      </c>
      <c r="I7" s="99">
        <f t="shared" si="0"/>
        <v>995026.29917205567</v>
      </c>
      <c r="J7" s="99">
        <f t="shared" si="0"/>
        <v>995026.23328505072</v>
      </c>
      <c r="K7" s="99">
        <f t="shared" si="0"/>
        <v>995026.1747264188</v>
      </c>
      <c r="L7" s="99">
        <f t="shared" si="0"/>
        <v>995026.11515594984</v>
      </c>
      <c r="M7" s="99">
        <f t="shared" si="0"/>
        <v>0.13099498950777333</v>
      </c>
      <c r="N7" s="99">
        <f t="shared" si="0"/>
        <v>0.1497005988023952</v>
      </c>
      <c r="O7" s="99">
        <f t="shared" si="0"/>
        <v>0.1497005988023952</v>
      </c>
      <c r="P7" s="99">
        <f t="shared" si="0"/>
        <v>0.1497005988023952</v>
      </c>
      <c r="Q7" s="433"/>
      <c r="R7" s="99"/>
      <c r="S7" s="99"/>
      <c r="T7" s="99"/>
      <c r="U7" s="99"/>
      <c r="V7" s="100">
        <f t="shared" si="0"/>
        <v>3678146.5943987975</v>
      </c>
      <c r="W7" s="100">
        <f t="shared" si="0"/>
        <v>3741737.1113515901</v>
      </c>
      <c r="X7" s="100">
        <f t="shared" si="0"/>
        <v>3822901.0164955659</v>
      </c>
      <c r="Y7" s="100">
        <f t="shared" si="0"/>
        <v>3906148.0007347679</v>
      </c>
      <c r="Z7" s="100">
        <f t="shared" si="0"/>
        <v>3992456.3103472712</v>
      </c>
      <c r="AA7" s="100">
        <f t="shared" si="0"/>
        <v>4081012.3202516176</v>
      </c>
      <c r="AB7" s="100">
        <f t="shared" si="0"/>
        <v>0</v>
      </c>
      <c r="AC7" s="100">
        <f t="shared" si="0"/>
        <v>0</v>
      </c>
      <c r="AD7" s="100">
        <f t="shared" si="0"/>
        <v>0</v>
      </c>
      <c r="AE7" s="100">
        <f t="shared" si="0"/>
        <v>0</v>
      </c>
      <c r="AF7" s="100">
        <f t="shared" si="0"/>
        <v>23222401.353579611</v>
      </c>
      <c r="AG7" s="99">
        <f t="shared" si="0"/>
        <v>5970158.3037172062</v>
      </c>
      <c r="AH7" s="110">
        <f>IFERROR(SUM(AH9:AH208),0)</f>
        <v>0.42764608999224113</v>
      </c>
      <c r="AK7" s="713"/>
      <c r="AL7" s="713"/>
      <c r="AM7" s="713"/>
    </row>
    <row r="8" spans="1:45" s="109" customFormat="1" ht="25.5" x14ac:dyDescent="0.2">
      <c r="B8" s="170"/>
      <c r="C8" s="88" t="s">
        <v>498</v>
      </c>
      <c r="D8" s="88" t="s">
        <v>64</v>
      </c>
      <c r="E8" s="88" t="s">
        <v>240</v>
      </c>
      <c r="F8" s="88" t="s">
        <v>199</v>
      </c>
      <c r="G8" s="88" t="s">
        <v>242</v>
      </c>
      <c r="H8" s="88" t="s">
        <v>243</v>
      </c>
      <c r="I8" s="88" t="s">
        <v>244</v>
      </c>
      <c r="J8" s="88" t="s">
        <v>245</v>
      </c>
      <c r="K8" s="88" t="s">
        <v>246</v>
      </c>
      <c r="L8" s="88" t="s">
        <v>247</v>
      </c>
      <c r="M8" s="88" t="s">
        <v>248</v>
      </c>
      <c r="N8" s="88" t="s">
        <v>249</v>
      </c>
      <c r="O8" s="88" t="s">
        <v>250</v>
      </c>
      <c r="P8" s="88" t="s">
        <v>251</v>
      </c>
      <c r="Q8" s="88" t="s">
        <v>345</v>
      </c>
      <c r="R8" s="88" t="s">
        <v>24</v>
      </c>
      <c r="S8" s="88" t="s">
        <v>25</v>
      </c>
      <c r="T8" s="88" t="s">
        <v>530</v>
      </c>
      <c r="U8" s="88" t="s">
        <v>134</v>
      </c>
      <c r="V8" s="88" t="s">
        <v>65</v>
      </c>
      <c r="W8" s="88" t="s">
        <v>66</v>
      </c>
      <c r="X8" s="88" t="s">
        <v>67</v>
      </c>
      <c r="Y8" s="88" t="s">
        <v>68</v>
      </c>
      <c r="Z8" s="88" t="s">
        <v>69</v>
      </c>
      <c r="AA8" s="88" t="s">
        <v>70</v>
      </c>
      <c r="AB8" s="88" t="s">
        <v>71</v>
      </c>
      <c r="AC8" s="88" t="s">
        <v>72</v>
      </c>
      <c r="AD8" s="88" t="s">
        <v>73</v>
      </c>
      <c r="AE8" s="88" t="s">
        <v>74</v>
      </c>
      <c r="AF8" s="88" t="s">
        <v>75</v>
      </c>
      <c r="AG8" s="88" t="s">
        <v>76</v>
      </c>
      <c r="AH8" s="88" t="s">
        <v>371</v>
      </c>
    </row>
    <row r="9" spans="1:45" x14ac:dyDescent="0.2">
      <c r="B9" s="115">
        <v>1</v>
      </c>
      <c r="C9" s="38" t="s">
        <v>546</v>
      </c>
      <c r="D9" s="38" t="s">
        <v>697</v>
      </c>
      <c r="E9" s="33" t="s">
        <v>698</v>
      </c>
      <c r="F9" s="57">
        <v>30000</v>
      </c>
      <c r="G9" s="220">
        <v>1</v>
      </c>
      <c r="H9" s="220">
        <v>1</v>
      </c>
      <c r="I9" s="220">
        <v>1</v>
      </c>
      <c r="J9" s="220">
        <v>1</v>
      </c>
      <c r="K9" s="220">
        <v>1</v>
      </c>
      <c r="L9" s="220">
        <v>1</v>
      </c>
      <c r="M9" s="220"/>
      <c r="N9" s="220"/>
      <c r="O9" s="220"/>
      <c r="P9" s="220"/>
      <c r="Q9" s="58">
        <v>0.03</v>
      </c>
      <c r="R9" s="58">
        <v>0.57999999999999996</v>
      </c>
      <c r="S9" s="59"/>
      <c r="T9" s="59"/>
      <c r="U9" s="59"/>
      <c r="V9" s="2">
        <f>($F9*(1+$R9)*$G9)</f>
        <v>47400</v>
      </c>
      <c r="W9" s="2">
        <f t="shared" ref="W9:W40" si="1">IF(ISERROR(YEARFRAC(end_period_1,end_period_2)),0,($F9*(1+$R9)*$H9)*(1+$Q9)^(YEARFRAC(end_period_1,end_period_2)))</f>
        <v>48822</v>
      </c>
      <c r="X9" s="2">
        <f t="shared" ref="X9:X40" si="2">IF(ISERROR(YEARFRAC(end_period_1,end_period_3)),0,($F9*(1+$R9)*$I9)*(1+$Q9)^(YEARFRAC(end_period_1,end_period_3)))</f>
        <v>50286.659999999996</v>
      </c>
      <c r="Y9" s="2">
        <f t="shared" ref="Y9:Y40" si="3">IF(ISERROR(YEARFRAC(end_period_1,end_period_4)),0,($F9*(1+$R9)*$J9)*(1+$Q9)^(YEARFRAC(end_period_1,end_period_4)))</f>
        <v>51795.2598</v>
      </c>
      <c r="Z9" s="2">
        <f t="shared" ref="Z9:Z40" si="4">IF(ISERROR(YEARFRAC(end_period_1,end_period_5)),0,($F9*(1+$R9)*$K9)*(1+$Q9)^(YEARFRAC(end_period_1,end_period_5)))</f>
        <v>53349.117593999996</v>
      </c>
      <c r="AA9" s="2">
        <f t="shared" ref="AA9:AA40" si="5">IF(ISERROR(YEARFRAC(end_period_1,end_period_6)),0,($F9*(1+$R9)*$L9)*(1+$Q9)^(YEARFRAC(end_period_1,end_period_6)))</f>
        <v>54949.591121819991</v>
      </c>
      <c r="AB9" s="2">
        <f t="shared" ref="AB9:AB40" si="6">IF(ISERROR(YEARFRAC(end_period_1,end_period_7)),0,($F9*(1+$R9)*$M9)*(1+$Q9)^(YEARFRAC(end_period_1,end_period_7)))</f>
        <v>0</v>
      </c>
      <c r="AC9" s="2">
        <f t="shared" ref="AC9:AC40" si="7">IF(ISERROR(YEARFRAC(end_period_1,end_period_8)),0,($F9*(1+$R9)*$N9)*(1+$Q9)^(YEARFRAC(end_period_1,end_period_8)))</f>
        <v>0</v>
      </c>
      <c r="AD9" s="2">
        <f t="shared" ref="AD9:AD40" si="8">IF(ISERROR(YEARFRAC(end_period_1,end_period_9)),0,($F9*(1+$R9)*$O9)*(1+$Q9)^(YEARFRAC(end_period_1,end_period_9)))</f>
        <v>0</v>
      </c>
      <c r="AE9" s="2">
        <f t="shared" ref="AE9:AE40" si="9">IF(ISERROR(YEARFRAC(end_period_1,end_period_10)),0,($F9*(1+$R9)*$P9)*(1+$Q9)^(YEARFRAC(end_period_1,end_period_10)))</f>
        <v>0</v>
      </c>
      <c r="AF9" s="202">
        <f>SUM(V9:AE9)</f>
        <v>306602.62851581996</v>
      </c>
      <c r="AG9" s="178">
        <f t="shared" ref="AG9:AG40" si="10">SUM(G9:P9)</f>
        <v>6</v>
      </c>
      <c r="AH9" s="203">
        <f t="shared" ref="AH9:AH40" si="11">IFERROR($AF9/SUM($AF$7,$AF$210,$AF$313,$AF$366,$AF$569,$AF$622),0)</f>
        <v>5.6461609318419134E-3</v>
      </c>
      <c r="AI9" s="714">
        <f>IFERROR(VLOOKUP($C9,'General Information'!$B$69:$C$88,2,0),0)</f>
        <v>0.15440000000000001</v>
      </c>
      <c r="AJ9" s="749">
        <f>(1+$AI9)*V9</f>
        <v>54718.560000000005</v>
      </c>
      <c r="AK9" s="749">
        <f t="shared" ref="AK9:AS9" si="12">(1+$AI9)*W9</f>
        <v>56360.116800000003</v>
      </c>
      <c r="AL9" s="749">
        <f t="shared" si="12"/>
        <v>58050.920303999999</v>
      </c>
      <c r="AM9" s="749">
        <f t="shared" si="12"/>
        <v>59792.447913120006</v>
      </c>
      <c r="AN9" s="749">
        <f t="shared" si="12"/>
        <v>61586.221350513602</v>
      </c>
      <c r="AO9" s="749">
        <f t="shared" si="12"/>
        <v>63433.807991029003</v>
      </c>
      <c r="AP9" s="749">
        <f t="shared" si="12"/>
        <v>0</v>
      </c>
      <c r="AQ9" s="749">
        <f t="shared" si="12"/>
        <v>0</v>
      </c>
      <c r="AR9" s="749">
        <f t="shared" si="12"/>
        <v>0</v>
      </c>
      <c r="AS9" s="749">
        <f t="shared" si="12"/>
        <v>0</v>
      </c>
    </row>
    <row r="10" spans="1:45" x14ac:dyDescent="0.2">
      <c r="B10" s="115">
        <v>2</v>
      </c>
      <c r="C10" s="38" t="s">
        <v>546</v>
      </c>
      <c r="D10" s="38" t="s">
        <v>699</v>
      </c>
      <c r="E10" s="33" t="s">
        <v>700</v>
      </c>
      <c r="F10" s="57">
        <v>100000</v>
      </c>
      <c r="G10" s="220">
        <v>0.25</v>
      </c>
      <c r="H10" s="220">
        <v>0.25</v>
      </c>
      <c r="I10" s="220">
        <v>0.25</v>
      </c>
      <c r="J10" s="220">
        <v>0.25</v>
      </c>
      <c r="K10" s="220">
        <v>0.25</v>
      </c>
      <c r="L10" s="220">
        <v>0.25</v>
      </c>
      <c r="M10" s="220"/>
      <c r="N10" s="220"/>
      <c r="O10" s="220"/>
      <c r="P10" s="220"/>
      <c r="Q10" s="58">
        <v>0.03</v>
      </c>
      <c r="R10" s="58">
        <v>0.49</v>
      </c>
      <c r="S10" s="59"/>
      <c r="T10" s="59"/>
      <c r="U10" s="59"/>
      <c r="V10" s="176">
        <f t="shared" ref="V10:V73" si="13">($F10*(1+$R10)*$G10)</f>
        <v>37250</v>
      </c>
      <c r="W10" s="176">
        <f t="shared" si="1"/>
        <v>38367.5</v>
      </c>
      <c r="X10" s="176">
        <f t="shared" si="2"/>
        <v>39518.525000000001</v>
      </c>
      <c r="Y10" s="176">
        <f t="shared" si="3"/>
        <v>40704.080750000001</v>
      </c>
      <c r="Z10" s="176">
        <f t="shared" si="4"/>
        <v>41925.203172499998</v>
      </c>
      <c r="AA10" s="176">
        <f t="shared" si="5"/>
        <v>43182.959267674996</v>
      </c>
      <c r="AB10" s="176">
        <f t="shared" si="6"/>
        <v>0</v>
      </c>
      <c r="AC10" s="176">
        <f t="shared" si="7"/>
        <v>0</v>
      </c>
      <c r="AD10" s="176">
        <f t="shared" si="8"/>
        <v>0</v>
      </c>
      <c r="AE10" s="176">
        <f t="shared" si="9"/>
        <v>0</v>
      </c>
      <c r="AF10" s="430">
        <f>SUM(V10:AE10)</f>
        <v>240948.268190175</v>
      </c>
      <c r="AG10" s="178">
        <f t="shared" si="10"/>
        <v>1.5</v>
      </c>
      <c r="AH10" s="203">
        <f t="shared" si="11"/>
        <v>4.4371201415846261E-3</v>
      </c>
      <c r="AI10" s="714">
        <f>IFERROR(VLOOKUP($C10,'General Information'!$B$69:$C$88,2,0),0)</f>
        <v>0.15440000000000001</v>
      </c>
      <c r="AJ10" s="749">
        <f t="shared" ref="AJ10:AJ73" si="14">(1+$AI10)*V10</f>
        <v>43001.4</v>
      </c>
      <c r="AK10" s="749">
        <f t="shared" ref="AK10:AK73" si="15">(1+$AI10)*W10</f>
        <v>44291.442000000003</v>
      </c>
      <c r="AL10" s="749">
        <f t="shared" ref="AL10:AL73" si="16">(1+$AI10)*X10</f>
        <v>45620.185260000006</v>
      </c>
      <c r="AM10" s="749">
        <f t="shared" ref="AM10:AM73" si="17">(1+$AI10)*Y10</f>
        <v>46988.790817800007</v>
      </c>
      <c r="AN10" s="749">
        <f t="shared" ref="AN10:AN73" si="18">(1+$AI10)*Z10</f>
        <v>48398.454542334002</v>
      </c>
      <c r="AO10" s="749">
        <f t="shared" ref="AO10:AO73" si="19">(1+$AI10)*AA10</f>
        <v>49850.408178604019</v>
      </c>
      <c r="AP10" s="749">
        <f t="shared" ref="AP10:AP73" si="20">(1+$AI10)*AB10</f>
        <v>0</v>
      </c>
      <c r="AQ10" s="749">
        <f t="shared" ref="AQ10:AQ73" si="21">(1+$AI10)*AC10</f>
        <v>0</v>
      </c>
      <c r="AR10" s="749">
        <f t="shared" ref="AR10:AR73" si="22">(1+$AI10)*AD10</f>
        <v>0</v>
      </c>
      <c r="AS10" s="749">
        <f t="shared" ref="AS10:AS73" si="23">(1+$AI10)*AE10</f>
        <v>0</v>
      </c>
    </row>
    <row r="11" spans="1:45" x14ac:dyDescent="0.2">
      <c r="B11" s="115">
        <v>3</v>
      </c>
      <c r="C11" s="38" t="s">
        <v>546</v>
      </c>
      <c r="D11" s="38" t="s">
        <v>701</v>
      </c>
      <c r="E11" s="33" t="s">
        <v>702</v>
      </c>
      <c r="F11" s="57">
        <v>41000</v>
      </c>
      <c r="G11" s="220">
        <v>0.1875</v>
      </c>
      <c r="H11" s="220">
        <v>0.1875</v>
      </c>
      <c r="I11" s="220">
        <v>0.1875</v>
      </c>
      <c r="J11" s="220">
        <v>0.1875</v>
      </c>
      <c r="K11" s="220">
        <v>0.1875</v>
      </c>
      <c r="L11" s="220">
        <v>0.1875</v>
      </c>
      <c r="M11" s="220"/>
      <c r="N11" s="220"/>
      <c r="O11" s="220"/>
      <c r="P11" s="220"/>
      <c r="Q11" s="58">
        <v>0.03</v>
      </c>
      <c r="R11" s="58">
        <v>0.31</v>
      </c>
      <c r="S11" s="59"/>
      <c r="T11" s="59"/>
      <c r="U11" s="59"/>
      <c r="V11" s="176">
        <f t="shared" si="13"/>
        <v>10070.625</v>
      </c>
      <c r="W11" s="176">
        <f t="shared" si="1"/>
        <v>10372.74375</v>
      </c>
      <c r="X11" s="176">
        <f t="shared" si="2"/>
        <v>10683.926062499999</v>
      </c>
      <c r="Y11" s="176">
        <f t="shared" si="3"/>
        <v>11004.443844375</v>
      </c>
      <c r="Z11" s="176">
        <f t="shared" si="4"/>
        <v>11334.577159706248</v>
      </c>
      <c r="AA11" s="176">
        <f t="shared" si="5"/>
        <v>11674.614474497435</v>
      </c>
      <c r="AB11" s="176">
        <f t="shared" si="6"/>
        <v>0</v>
      </c>
      <c r="AC11" s="176">
        <f t="shared" si="7"/>
        <v>0</v>
      </c>
      <c r="AD11" s="176">
        <f t="shared" si="8"/>
        <v>0</v>
      </c>
      <c r="AE11" s="176">
        <f t="shared" si="9"/>
        <v>0</v>
      </c>
      <c r="AF11" s="430">
        <f t="shared" ref="AF11:AF74" si="24">SUM(V11:AE11)</f>
        <v>65140.930291078686</v>
      </c>
      <c r="AG11" s="178">
        <f t="shared" si="10"/>
        <v>1.125</v>
      </c>
      <c r="AH11" s="203">
        <f t="shared" si="11"/>
        <v>1.1995858530428371E-3</v>
      </c>
      <c r="AI11" s="714">
        <f>IFERROR(VLOOKUP($C11,'General Information'!$B$69:$C$88,2,0),0)</f>
        <v>0.15440000000000001</v>
      </c>
      <c r="AJ11" s="749">
        <f t="shared" si="14"/>
        <v>11625.529500000001</v>
      </c>
      <c r="AK11" s="749">
        <f t="shared" si="15"/>
        <v>11974.295385000001</v>
      </c>
      <c r="AL11" s="749">
        <f t="shared" si="16"/>
        <v>12333.52424655</v>
      </c>
      <c r="AM11" s="749">
        <f t="shared" si="17"/>
        <v>12703.529973946501</v>
      </c>
      <c r="AN11" s="749">
        <f t="shared" si="18"/>
        <v>13084.635873164894</v>
      </c>
      <c r="AO11" s="749">
        <f t="shared" si="19"/>
        <v>13477.17494935984</v>
      </c>
      <c r="AP11" s="749">
        <f t="shared" si="20"/>
        <v>0</v>
      </c>
      <c r="AQ11" s="749">
        <f t="shared" si="21"/>
        <v>0</v>
      </c>
      <c r="AR11" s="749">
        <f t="shared" si="22"/>
        <v>0</v>
      </c>
      <c r="AS11" s="749">
        <f t="shared" si="23"/>
        <v>0</v>
      </c>
    </row>
    <row r="12" spans="1:45" x14ac:dyDescent="0.2">
      <c r="B12" s="115">
        <v>4</v>
      </c>
      <c r="C12" s="38" t="s">
        <v>546</v>
      </c>
      <c r="D12" s="38" t="s">
        <v>703</v>
      </c>
      <c r="E12" s="33" t="s">
        <v>704</v>
      </c>
      <c r="F12" s="57">
        <v>31000</v>
      </c>
      <c r="G12" s="220">
        <v>0.3125</v>
      </c>
      <c r="H12" s="220">
        <v>0.3125</v>
      </c>
      <c r="I12" s="220">
        <v>0.3125</v>
      </c>
      <c r="J12" s="220">
        <v>0.3125</v>
      </c>
      <c r="K12" s="220">
        <v>0.3125</v>
      </c>
      <c r="L12" s="220">
        <v>0.3125</v>
      </c>
      <c r="M12" s="220"/>
      <c r="N12" s="220"/>
      <c r="O12" s="220"/>
      <c r="P12" s="220"/>
      <c r="Q12" s="58">
        <v>0.03</v>
      </c>
      <c r="R12" s="58">
        <v>0.3</v>
      </c>
      <c r="S12" s="59"/>
      <c r="T12" s="59"/>
      <c r="U12" s="59"/>
      <c r="V12" s="176">
        <f t="shared" si="13"/>
        <v>12593.75</v>
      </c>
      <c r="W12" s="176">
        <f t="shared" si="1"/>
        <v>12971.5625</v>
      </c>
      <c r="X12" s="176">
        <f t="shared" si="2"/>
        <v>13360.709374999999</v>
      </c>
      <c r="Y12" s="176">
        <f t="shared" si="3"/>
        <v>13761.530656250001</v>
      </c>
      <c r="Z12" s="176">
        <f t="shared" si="4"/>
        <v>14174.376575937498</v>
      </c>
      <c r="AA12" s="176">
        <f t="shared" si="5"/>
        <v>14599.607873215624</v>
      </c>
      <c r="AB12" s="176">
        <f t="shared" si="6"/>
        <v>0</v>
      </c>
      <c r="AC12" s="176">
        <f t="shared" si="7"/>
        <v>0</v>
      </c>
      <c r="AD12" s="176">
        <f t="shared" si="8"/>
        <v>0</v>
      </c>
      <c r="AE12" s="176">
        <f t="shared" si="9"/>
        <v>0</v>
      </c>
      <c r="AF12" s="430">
        <f t="shared" si="24"/>
        <v>81461.536980403122</v>
      </c>
      <c r="AG12" s="178">
        <f t="shared" si="10"/>
        <v>1.875</v>
      </c>
      <c r="AH12" s="203">
        <f t="shared" si="11"/>
        <v>1.5001337391431244E-3</v>
      </c>
      <c r="AI12" s="714">
        <f>IFERROR(VLOOKUP($C12,'General Information'!$B$69:$C$88,2,0),0)</f>
        <v>0.15440000000000001</v>
      </c>
      <c r="AJ12" s="749">
        <f t="shared" si="14"/>
        <v>14538.225</v>
      </c>
      <c r="AK12" s="749">
        <f t="shared" si="15"/>
        <v>14974.371750000002</v>
      </c>
      <c r="AL12" s="749">
        <f t="shared" si="16"/>
        <v>15423.602902499999</v>
      </c>
      <c r="AM12" s="749">
        <f t="shared" si="17"/>
        <v>15886.310989575002</v>
      </c>
      <c r="AN12" s="749">
        <f t="shared" si="18"/>
        <v>16362.900319262249</v>
      </c>
      <c r="AO12" s="749">
        <f t="shared" si="19"/>
        <v>16853.787328840117</v>
      </c>
      <c r="AP12" s="749">
        <f t="shared" si="20"/>
        <v>0</v>
      </c>
      <c r="AQ12" s="749">
        <f t="shared" si="21"/>
        <v>0</v>
      </c>
      <c r="AR12" s="749">
        <f t="shared" si="22"/>
        <v>0</v>
      </c>
      <c r="AS12" s="749">
        <f t="shared" si="23"/>
        <v>0</v>
      </c>
    </row>
    <row r="13" spans="1:45" x14ac:dyDescent="0.2">
      <c r="B13" s="115">
        <v>5</v>
      </c>
      <c r="C13" s="38" t="s">
        <v>544</v>
      </c>
      <c r="D13" s="38"/>
      <c r="E13" s="33" t="s">
        <v>568</v>
      </c>
      <c r="F13" s="57">
        <v>280779.01742854074</v>
      </c>
      <c r="G13" s="220">
        <v>0.34</v>
      </c>
      <c r="H13" s="220">
        <v>0.34</v>
      </c>
      <c r="I13" s="220">
        <v>0.34</v>
      </c>
      <c r="J13" s="220">
        <v>0.34</v>
      </c>
      <c r="K13" s="220">
        <v>0.34</v>
      </c>
      <c r="L13" s="220">
        <v>0.34</v>
      </c>
      <c r="M13" s="220"/>
      <c r="N13" s="220"/>
      <c r="O13" s="220"/>
      <c r="P13" s="220"/>
      <c r="Q13" s="58">
        <v>0.04</v>
      </c>
      <c r="R13" s="58">
        <v>0.5</v>
      </c>
      <c r="S13" s="59"/>
      <c r="T13" s="59"/>
      <c r="U13" s="59"/>
      <c r="V13" s="176">
        <f t="shared" si="13"/>
        <v>143197.29888855579</v>
      </c>
      <c r="W13" s="176">
        <f t="shared" si="1"/>
        <v>148925.19084409802</v>
      </c>
      <c r="X13" s="176">
        <f t="shared" si="2"/>
        <v>154882.19847786197</v>
      </c>
      <c r="Y13" s="176">
        <f t="shared" si="3"/>
        <v>161077.48641697643</v>
      </c>
      <c r="Z13" s="176">
        <f t="shared" si="4"/>
        <v>167520.58587365551</v>
      </c>
      <c r="AA13" s="176">
        <f t="shared" si="5"/>
        <v>174221.40930860175</v>
      </c>
      <c r="AB13" s="176">
        <f t="shared" si="6"/>
        <v>0</v>
      </c>
      <c r="AC13" s="176">
        <f t="shared" si="7"/>
        <v>0</v>
      </c>
      <c r="AD13" s="176">
        <f t="shared" si="8"/>
        <v>0</v>
      </c>
      <c r="AE13" s="176">
        <f t="shared" si="9"/>
        <v>0</v>
      </c>
      <c r="AF13" s="430">
        <f t="shared" si="24"/>
        <v>949824.16980974947</v>
      </c>
      <c r="AG13" s="178">
        <f t="shared" si="10"/>
        <v>2.04</v>
      </c>
      <c r="AH13" s="203">
        <f t="shared" si="11"/>
        <v>1.7491239868552777E-2</v>
      </c>
      <c r="AI13" s="714">
        <f>IFERROR(VLOOKUP($C13,'General Information'!$B$69:$C$88,2,0),0)</f>
        <v>0.11</v>
      </c>
      <c r="AJ13" s="749">
        <f t="shared" si="14"/>
        <v>158949.00176629695</v>
      </c>
      <c r="AK13" s="749">
        <f t="shared" si="15"/>
        <v>165306.96183694882</v>
      </c>
      <c r="AL13" s="749">
        <f t="shared" si="16"/>
        <v>171919.2403104268</v>
      </c>
      <c r="AM13" s="749">
        <f t="shared" si="17"/>
        <v>178796.00992284386</v>
      </c>
      <c r="AN13" s="749">
        <f t="shared" si="18"/>
        <v>185947.85031975762</v>
      </c>
      <c r="AO13" s="749">
        <f t="shared" si="19"/>
        <v>193385.76433254796</v>
      </c>
      <c r="AP13" s="749">
        <f t="shared" si="20"/>
        <v>0</v>
      </c>
      <c r="AQ13" s="749">
        <f t="shared" si="21"/>
        <v>0</v>
      </c>
      <c r="AR13" s="749">
        <f t="shared" si="22"/>
        <v>0</v>
      </c>
      <c r="AS13" s="749">
        <f t="shared" si="23"/>
        <v>0</v>
      </c>
    </row>
    <row r="14" spans="1:45" x14ac:dyDescent="0.2">
      <c r="B14" s="115">
        <v>6</v>
      </c>
      <c r="C14" s="38" t="s">
        <v>544</v>
      </c>
      <c r="D14" s="38"/>
      <c r="E14" s="33" t="s">
        <v>569</v>
      </c>
      <c r="F14" s="57">
        <v>141260</v>
      </c>
      <c r="G14" s="220">
        <v>0.21</v>
      </c>
      <c r="H14" s="220">
        <v>0.21</v>
      </c>
      <c r="I14" s="220">
        <v>0.21</v>
      </c>
      <c r="J14" s="220">
        <v>0.21</v>
      </c>
      <c r="K14" s="220">
        <v>0.21</v>
      </c>
      <c r="L14" s="220">
        <v>0.21</v>
      </c>
      <c r="M14" s="220"/>
      <c r="N14" s="220"/>
      <c r="O14" s="220"/>
      <c r="P14" s="220"/>
      <c r="Q14" s="58">
        <v>0.05</v>
      </c>
      <c r="R14" s="58">
        <v>0.42</v>
      </c>
      <c r="S14" s="59"/>
      <c r="T14" s="59"/>
      <c r="U14" s="59"/>
      <c r="V14" s="176">
        <f t="shared" si="13"/>
        <v>42123.731999999996</v>
      </c>
      <c r="W14" s="176">
        <f t="shared" si="1"/>
        <v>44229.918599999997</v>
      </c>
      <c r="X14" s="176">
        <f t="shared" si="2"/>
        <v>46441.414529999995</v>
      </c>
      <c r="Y14" s="176">
        <f t="shared" si="3"/>
        <v>48763.485256500004</v>
      </c>
      <c r="Z14" s="176">
        <f t="shared" si="4"/>
        <v>51201.659519324996</v>
      </c>
      <c r="AA14" s="176">
        <f t="shared" si="5"/>
        <v>53761.742495291248</v>
      </c>
      <c r="AB14" s="176">
        <f t="shared" si="6"/>
        <v>0</v>
      </c>
      <c r="AC14" s="176">
        <f t="shared" si="7"/>
        <v>0</v>
      </c>
      <c r="AD14" s="176">
        <f t="shared" si="8"/>
        <v>0</v>
      </c>
      <c r="AE14" s="176">
        <f t="shared" si="9"/>
        <v>0</v>
      </c>
      <c r="AF14" s="430">
        <f t="shared" si="24"/>
        <v>286521.95240111626</v>
      </c>
      <c r="AG14" s="178">
        <f t="shared" si="10"/>
        <v>1.26</v>
      </c>
      <c r="AH14" s="203">
        <f t="shared" si="11"/>
        <v>5.2763704655545019E-3</v>
      </c>
      <c r="AI14" s="714">
        <f>IFERROR(VLOOKUP($C14,'General Information'!$B$69:$C$88,2,0),0)</f>
        <v>0.11</v>
      </c>
      <c r="AJ14" s="749">
        <f t="shared" si="14"/>
        <v>46757.342519999998</v>
      </c>
      <c r="AK14" s="749">
        <f t="shared" si="15"/>
        <v>49095.209646000003</v>
      </c>
      <c r="AL14" s="749">
        <f t="shared" si="16"/>
        <v>51549.970128299996</v>
      </c>
      <c r="AM14" s="749">
        <f t="shared" si="17"/>
        <v>54127.468634715005</v>
      </c>
      <c r="AN14" s="749">
        <f t="shared" si="18"/>
        <v>56833.84206645075</v>
      </c>
      <c r="AO14" s="749">
        <f t="shared" si="19"/>
        <v>59675.534169773287</v>
      </c>
      <c r="AP14" s="749">
        <f t="shared" si="20"/>
        <v>0</v>
      </c>
      <c r="AQ14" s="749">
        <f t="shared" si="21"/>
        <v>0</v>
      </c>
      <c r="AR14" s="749">
        <f t="shared" si="22"/>
        <v>0</v>
      </c>
      <c r="AS14" s="749">
        <f t="shared" si="23"/>
        <v>0</v>
      </c>
    </row>
    <row r="15" spans="1:45" x14ac:dyDescent="0.2">
      <c r="B15" s="115">
        <v>7</v>
      </c>
      <c r="C15" s="38" t="s">
        <v>544</v>
      </c>
      <c r="D15" s="38" t="s">
        <v>564</v>
      </c>
      <c r="E15" s="33" t="s">
        <v>574</v>
      </c>
      <c r="F15" s="57">
        <v>120000</v>
      </c>
      <c r="G15" s="220">
        <v>0.1</v>
      </c>
      <c r="H15" s="220">
        <v>0.1</v>
      </c>
      <c r="I15" s="220">
        <v>0.1</v>
      </c>
      <c r="J15" s="220">
        <v>0.1</v>
      </c>
      <c r="K15" s="220">
        <v>0.1</v>
      </c>
      <c r="L15" s="220">
        <v>0.1</v>
      </c>
      <c r="M15" s="220"/>
      <c r="N15" s="220"/>
      <c r="O15" s="220"/>
      <c r="P15" s="220"/>
      <c r="Q15" s="58">
        <v>0.02</v>
      </c>
      <c r="R15" s="58">
        <v>0.37</v>
      </c>
      <c r="S15" s="59"/>
      <c r="T15" s="59"/>
      <c r="U15" s="59"/>
      <c r="V15" s="176">
        <f t="shared" si="13"/>
        <v>16440</v>
      </c>
      <c r="W15" s="176">
        <f t="shared" si="1"/>
        <v>16768.8</v>
      </c>
      <c r="X15" s="176">
        <f t="shared" si="2"/>
        <v>17104.175999999999</v>
      </c>
      <c r="Y15" s="176">
        <f t="shared" si="3"/>
        <v>17446.25952</v>
      </c>
      <c r="Z15" s="176">
        <f t="shared" si="4"/>
        <v>17795.184710400001</v>
      </c>
      <c r="AA15" s="176">
        <f t="shared" si="5"/>
        <v>18151.088404607999</v>
      </c>
      <c r="AB15" s="176">
        <f t="shared" si="6"/>
        <v>0</v>
      </c>
      <c r="AC15" s="176">
        <f t="shared" si="7"/>
        <v>0</v>
      </c>
      <c r="AD15" s="176">
        <f t="shared" si="8"/>
        <v>0</v>
      </c>
      <c r="AE15" s="176">
        <f t="shared" si="9"/>
        <v>0</v>
      </c>
      <c r="AF15" s="430">
        <f t="shared" si="24"/>
        <v>103705.50863500801</v>
      </c>
      <c r="AG15" s="178">
        <f t="shared" si="10"/>
        <v>0.6</v>
      </c>
      <c r="AH15" s="203">
        <f t="shared" si="11"/>
        <v>1.909761811587222E-3</v>
      </c>
      <c r="AI15" s="714">
        <f>IFERROR(VLOOKUP($C15,'General Information'!$B$69:$C$88,2,0),0)</f>
        <v>0.11</v>
      </c>
      <c r="AJ15" s="749">
        <f t="shared" si="14"/>
        <v>18248.400000000001</v>
      </c>
      <c r="AK15" s="749">
        <f t="shared" si="15"/>
        <v>18613.368000000002</v>
      </c>
      <c r="AL15" s="749">
        <f t="shared" si="16"/>
        <v>18985.63536</v>
      </c>
      <c r="AM15" s="749">
        <f t="shared" si="17"/>
        <v>19365.348067200001</v>
      </c>
      <c r="AN15" s="749">
        <f t="shared" si="18"/>
        <v>19752.655028544003</v>
      </c>
      <c r="AO15" s="749">
        <f t="shared" si="19"/>
        <v>20147.708129114882</v>
      </c>
      <c r="AP15" s="749">
        <f t="shared" si="20"/>
        <v>0</v>
      </c>
      <c r="AQ15" s="749">
        <f t="shared" si="21"/>
        <v>0</v>
      </c>
      <c r="AR15" s="749">
        <f t="shared" si="22"/>
        <v>0</v>
      </c>
      <c r="AS15" s="749">
        <f t="shared" si="23"/>
        <v>0</v>
      </c>
    </row>
    <row r="16" spans="1:45" x14ac:dyDescent="0.2">
      <c r="B16" s="115">
        <v>8</v>
      </c>
      <c r="C16" s="38" t="s">
        <v>544</v>
      </c>
      <c r="D16" s="38" t="s">
        <v>606</v>
      </c>
      <c r="E16" s="33" t="s">
        <v>575</v>
      </c>
      <c r="F16" s="57">
        <v>50000</v>
      </c>
      <c r="G16" s="220">
        <v>0.1</v>
      </c>
      <c r="H16" s="220">
        <v>0.1</v>
      </c>
      <c r="I16" s="220">
        <v>0.1</v>
      </c>
      <c r="J16" s="220">
        <v>0.1</v>
      </c>
      <c r="K16" s="220">
        <v>0.1</v>
      </c>
      <c r="L16" s="220">
        <v>0.1</v>
      </c>
      <c r="M16" s="220"/>
      <c r="N16" s="220"/>
      <c r="O16" s="220"/>
      <c r="P16" s="220"/>
      <c r="Q16" s="58">
        <v>0.02</v>
      </c>
      <c r="R16" s="58">
        <v>0.43</v>
      </c>
      <c r="S16" s="59"/>
      <c r="T16" s="59"/>
      <c r="U16" s="59"/>
      <c r="V16" s="176">
        <f t="shared" si="13"/>
        <v>7150</v>
      </c>
      <c r="W16" s="176">
        <f t="shared" si="1"/>
        <v>7293</v>
      </c>
      <c r="X16" s="176">
        <f t="shared" si="2"/>
        <v>7438.86</v>
      </c>
      <c r="Y16" s="176">
        <f t="shared" si="3"/>
        <v>7587.6371999999992</v>
      </c>
      <c r="Z16" s="176">
        <f t="shared" si="4"/>
        <v>7739.3899439999996</v>
      </c>
      <c r="AA16" s="176">
        <f t="shared" si="5"/>
        <v>7894.1777428800006</v>
      </c>
      <c r="AB16" s="176">
        <f t="shared" si="6"/>
        <v>0</v>
      </c>
      <c r="AC16" s="176">
        <f t="shared" si="7"/>
        <v>0</v>
      </c>
      <c r="AD16" s="176">
        <f t="shared" si="8"/>
        <v>0</v>
      </c>
      <c r="AE16" s="176">
        <f t="shared" si="9"/>
        <v>0</v>
      </c>
      <c r="AF16" s="430">
        <f t="shared" si="24"/>
        <v>45103.064886879998</v>
      </c>
      <c r="AG16" s="178">
        <f t="shared" si="10"/>
        <v>0.6</v>
      </c>
      <c r="AH16" s="203">
        <f t="shared" si="11"/>
        <v>8.3058375625599974E-4</v>
      </c>
      <c r="AI16" s="714">
        <f>IFERROR(VLOOKUP($C16,'General Information'!$B$69:$C$88,2,0),0)</f>
        <v>0.11</v>
      </c>
      <c r="AJ16" s="749">
        <f t="shared" si="14"/>
        <v>7936.5000000000009</v>
      </c>
      <c r="AK16" s="749">
        <f t="shared" si="15"/>
        <v>8095.2300000000005</v>
      </c>
      <c r="AL16" s="749">
        <f t="shared" si="16"/>
        <v>8257.1346000000012</v>
      </c>
      <c r="AM16" s="749">
        <f t="shared" si="17"/>
        <v>8422.2772920000007</v>
      </c>
      <c r="AN16" s="749">
        <f t="shared" si="18"/>
        <v>8590.7228378399996</v>
      </c>
      <c r="AO16" s="749">
        <f t="shared" si="19"/>
        <v>8762.5372945968011</v>
      </c>
      <c r="AP16" s="749">
        <f t="shared" si="20"/>
        <v>0</v>
      </c>
      <c r="AQ16" s="749">
        <f t="shared" si="21"/>
        <v>0</v>
      </c>
      <c r="AR16" s="749">
        <f t="shared" si="22"/>
        <v>0</v>
      </c>
      <c r="AS16" s="749">
        <f t="shared" si="23"/>
        <v>0</v>
      </c>
    </row>
    <row r="17" spans="2:45" x14ac:dyDescent="0.2">
      <c r="B17" s="115">
        <v>9</v>
      </c>
      <c r="C17" s="38" t="s">
        <v>544</v>
      </c>
      <c r="D17" s="38" t="s">
        <v>565</v>
      </c>
      <c r="E17" s="33" t="s">
        <v>576</v>
      </c>
      <c r="F17" s="57">
        <v>40000</v>
      </c>
      <c r="G17" s="220">
        <v>0.1</v>
      </c>
      <c r="H17" s="220">
        <v>0.1</v>
      </c>
      <c r="I17" s="220">
        <v>0.1</v>
      </c>
      <c r="J17" s="220">
        <v>0.1</v>
      </c>
      <c r="K17" s="220">
        <v>0.1</v>
      </c>
      <c r="L17" s="220">
        <v>0.1</v>
      </c>
      <c r="M17" s="220"/>
      <c r="N17" s="220"/>
      <c r="O17" s="220"/>
      <c r="P17" s="220"/>
      <c r="Q17" s="58">
        <v>0.04</v>
      </c>
      <c r="R17" s="58">
        <v>0.43</v>
      </c>
      <c r="S17" s="59"/>
      <c r="T17" s="59"/>
      <c r="U17" s="59"/>
      <c r="V17" s="176">
        <f t="shared" si="13"/>
        <v>5720</v>
      </c>
      <c r="W17" s="176">
        <f t="shared" si="1"/>
        <v>5948.8</v>
      </c>
      <c r="X17" s="176">
        <f t="shared" si="2"/>
        <v>6186.7520000000004</v>
      </c>
      <c r="Y17" s="176">
        <f t="shared" si="3"/>
        <v>6434.2220800000005</v>
      </c>
      <c r="Z17" s="176">
        <f t="shared" si="4"/>
        <v>6691.5909632000012</v>
      </c>
      <c r="AA17" s="176">
        <f t="shared" si="5"/>
        <v>6959.2546017280019</v>
      </c>
      <c r="AB17" s="176">
        <f t="shared" si="6"/>
        <v>0</v>
      </c>
      <c r="AC17" s="176">
        <f t="shared" si="7"/>
        <v>0</v>
      </c>
      <c r="AD17" s="176">
        <f t="shared" si="8"/>
        <v>0</v>
      </c>
      <c r="AE17" s="176">
        <f t="shared" si="9"/>
        <v>0</v>
      </c>
      <c r="AF17" s="430">
        <f t="shared" si="24"/>
        <v>37940.619644928003</v>
      </c>
      <c r="AG17" s="178">
        <f t="shared" si="10"/>
        <v>0.6</v>
      </c>
      <c r="AH17" s="203">
        <f t="shared" si="11"/>
        <v>6.9868560946799939E-4</v>
      </c>
      <c r="AI17" s="714">
        <f>IFERROR(VLOOKUP($C17,'General Information'!$B$69:$C$88,2,0),0)</f>
        <v>0.11</v>
      </c>
      <c r="AJ17" s="749">
        <f t="shared" si="14"/>
        <v>6349.2000000000007</v>
      </c>
      <c r="AK17" s="749">
        <f t="shared" si="15"/>
        <v>6603.1680000000006</v>
      </c>
      <c r="AL17" s="749">
        <f t="shared" si="16"/>
        <v>6867.2947200000008</v>
      </c>
      <c r="AM17" s="749">
        <f t="shared" si="17"/>
        <v>7141.9865088000015</v>
      </c>
      <c r="AN17" s="749">
        <f t="shared" si="18"/>
        <v>7427.6659691520017</v>
      </c>
      <c r="AO17" s="749">
        <f t="shared" si="19"/>
        <v>7724.7726079180829</v>
      </c>
      <c r="AP17" s="749">
        <f t="shared" si="20"/>
        <v>0</v>
      </c>
      <c r="AQ17" s="749">
        <f t="shared" si="21"/>
        <v>0</v>
      </c>
      <c r="AR17" s="749">
        <f t="shared" si="22"/>
        <v>0</v>
      </c>
      <c r="AS17" s="749">
        <f t="shared" si="23"/>
        <v>0</v>
      </c>
    </row>
    <row r="18" spans="2:45" x14ac:dyDescent="0.2">
      <c r="B18" s="115">
        <v>10</v>
      </c>
      <c r="C18" s="38" t="s">
        <v>544</v>
      </c>
      <c r="D18" s="38" t="s">
        <v>566</v>
      </c>
      <c r="E18" s="33" t="s">
        <v>577</v>
      </c>
      <c r="F18" s="57">
        <v>80000</v>
      </c>
      <c r="G18" s="220">
        <v>0.25</v>
      </c>
      <c r="H18" s="220">
        <v>0.25</v>
      </c>
      <c r="I18" s="220">
        <v>0.25</v>
      </c>
      <c r="J18" s="220">
        <v>0.25</v>
      </c>
      <c r="K18" s="220">
        <v>0.25</v>
      </c>
      <c r="L18" s="220">
        <v>0.25</v>
      </c>
      <c r="M18" s="220"/>
      <c r="N18" s="220"/>
      <c r="O18" s="220"/>
      <c r="P18" s="220"/>
      <c r="Q18" s="58">
        <v>0.02</v>
      </c>
      <c r="R18" s="58">
        <v>0.44</v>
      </c>
      <c r="S18" s="59"/>
      <c r="T18" s="59"/>
      <c r="U18" s="59"/>
      <c r="V18" s="176">
        <f t="shared" si="13"/>
        <v>28800</v>
      </c>
      <c r="W18" s="176">
        <f t="shared" si="1"/>
        <v>29376</v>
      </c>
      <c r="X18" s="176">
        <f t="shared" si="2"/>
        <v>29963.52</v>
      </c>
      <c r="Y18" s="176">
        <f t="shared" si="3"/>
        <v>30562.790399999998</v>
      </c>
      <c r="Z18" s="176">
        <f t="shared" si="4"/>
        <v>31174.046208</v>
      </c>
      <c r="AA18" s="176">
        <f t="shared" si="5"/>
        <v>31797.527132160001</v>
      </c>
      <c r="AB18" s="176">
        <f t="shared" si="6"/>
        <v>0</v>
      </c>
      <c r="AC18" s="176">
        <f t="shared" si="7"/>
        <v>0</v>
      </c>
      <c r="AD18" s="176">
        <f t="shared" si="8"/>
        <v>0</v>
      </c>
      <c r="AE18" s="176">
        <f t="shared" si="9"/>
        <v>0</v>
      </c>
      <c r="AF18" s="430">
        <f t="shared" si="24"/>
        <v>181673.88374016</v>
      </c>
      <c r="AG18" s="178">
        <f t="shared" si="10"/>
        <v>1.5</v>
      </c>
      <c r="AH18" s="203">
        <f t="shared" si="11"/>
        <v>3.345568137087104E-3</v>
      </c>
      <c r="AI18" s="714">
        <f>IFERROR(VLOOKUP($C18,'General Information'!$B$69:$C$88,2,0),0)</f>
        <v>0.11</v>
      </c>
      <c r="AJ18" s="749">
        <f t="shared" si="14"/>
        <v>31968.000000000004</v>
      </c>
      <c r="AK18" s="749">
        <f t="shared" si="15"/>
        <v>32607.360000000004</v>
      </c>
      <c r="AL18" s="749">
        <f t="shared" si="16"/>
        <v>33259.5072</v>
      </c>
      <c r="AM18" s="749">
        <f t="shared" si="17"/>
        <v>33924.697344</v>
      </c>
      <c r="AN18" s="749">
        <f t="shared" si="18"/>
        <v>34603.19129088</v>
      </c>
      <c r="AO18" s="749">
        <f t="shared" si="19"/>
        <v>35295.255116697605</v>
      </c>
      <c r="AP18" s="749">
        <f t="shared" si="20"/>
        <v>0</v>
      </c>
      <c r="AQ18" s="749">
        <f t="shared" si="21"/>
        <v>0</v>
      </c>
      <c r="AR18" s="749">
        <f t="shared" si="22"/>
        <v>0</v>
      </c>
      <c r="AS18" s="749">
        <f t="shared" si="23"/>
        <v>0</v>
      </c>
    </row>
    <row r="19" spans="2:45" x14ac:dyDescent="0.2">
      <c r="B19" s="115">
        <v>11</v>
      </c>
      <c r="C19" s="38" t="s">
        <v>547</v>
      </c>
      <c r="D19" s="38" t="s">
        <v>727</v>
      </c>
      <c r="E19" s="33" t="s">
        <v>602</v>
      </c>
      <c r="F19" s="57">
        <v>119017</v>
      </c>
      <c r="G19" s="220">
        <v>5.9887000000000003E-2</v>
      </c>
      <c r="H19" s="220">
        <v>5.9887000000000003E-2</v>
      </c>
      <c r="I19" s="220">
        <v>5.9887000000000003E-2</v>
      </c>
      <c r="J19" s="220">
        <v>5.9887000000000003E-2</v>
      </c>
      <c r="K19" s="220">
        <v>5.9887000000000003E-2</v>
      </c>
      <c r="L19" s="220">
        <v>5.9887000000000003E-2</v>
      </c>
      <c r="M19" s="220"/>
      <c r="N19" s="220"/>
      <c r="O19" s="220"/>
      <c r="P19" s="220"/>
      <c r="Q19" s="58">
        <v>0.05</v>
      </c>
      <c r="R19" s="58">
        <v>0.57999999999999996</v>
      </c>
      <c r="S19" s="59"/>
      <c r="T19" s="59"/>
      <c r="U19" s="59"/>
      <c r="V19" s="176">
        <f t="shared" si="13"/>
        <v>11261.562304820001</v>
      </c>
      <c r="W19" s="176">
        <f t="shared" si="1"/>
        <v>11824.640420061001</v>
      </c>
      <c r="X19" s="176">
        <f t="shared" si="2"/>
        <v>12415.872441064052</v>
      </c>
      <c r="Y19" s="176">
        <f t="shared" si="3"/>
        <v>13036.666063117256</v>
      </c>
      <c r="Z19" s="176">
        <f t="shared" si="4"/>
        <v>13688.499366273118</v>
      </c>
      <c r="AA19" s="176">
        <f t="shared" si="5"/>
        <v>14372.924334586774</v>
      </c>
      <c r="AB19" s="176">
        <f t="shared" si="6"/>
        <v>0</v>
      </c>
      <c r="AC19" s="176">
        <f t="shared" si="7"/>
        <v>0</v>
      </c>
      <c r="AD19" s="176">
        <f t="shared" si="8"/>
        <v>0</v>
      </c>
      <c r="AE19" s="176">
        <f t="shared" si="9"/>
        <v>0</v>
      </c>
      <c r="AF19" s="430">
        <f t="shared" si="24"/>
        <v>76600.164929922204</v>
      </c>
      <c r="AG19" s="178">
        <f t="shared" si="10"/>
        <v>0.35932200000000003</v>
      </c>
      <c r="AH19" s="203">
        <f t="shared" si="11"/>
        <v>1.4106104070065336E-3</v>
      </c>
      <c r="AI19" s="714">
        <f>IFERROR(VLOOKUP($C19,'General Information'!$B$69:$C$88,2,0),0)</f>
        <v>0.15</v>
      </c>
      <c r="AJ19" s="749">
        <f t="shared" si="14"/>
        <v>12950.796650543001</v>
      </c>
      <c r="AK19" s="749">
        <f t="shared" si="15"/>
        <v>13598.33648307015</v>
      </c>
      <c r="AL19" s="749">
        <f t="shared" si="16"/>
        <v>14278.253307223658</v>
      </c>
      <c r="AM19" s="749">
        <f t="shared" si="17"/>
        <v>14992.165972584844</v>
      </c>
      <c r="AN19" s="749">
        <f t="shared" si="18"/>
        <v>15741.774271214084</v>
      </c>
      <c r="AO19" s="749">
        <f t="shared" si="19"/>
        <v>16528.862984774791</v>
      </c>
      <c r="AP19" s="749">
        <f t="shared" si="20"/>
        <v>0</v>
      </c>
      <c r="AQ19" s="749">
        <f t="shared" si="21"/>
        <v>0</v>
      </c>
      <c r="AR19" s="749">
        <f t="shared" si="22"/>
        <v>0</v>
      </c>
      <c r="AS19" s="749">
        <f t="shared" si="23"/>
        <v>0</v>
      </c>
    </row>
    <row r="20" spans="2:45" x14ac:dyDescent="0.2">
      <c r="B20" s="115">
        <v>12</v>
      </c>
      <c r="C20" s="38" t="s">
        <v>548</v>
      </c>
      <c r="D20" s="38" t="s">
        <v>572</v>
      </c>
      <c r="E20" s="33" t="s">
        <v>561</v>
      </c>
      <c r="F20" s="57">
        <v>92105.263157894748</v>
      </c>
      <c r="G20" s="220">
        <v>0.4</v>
      </c>
      <c r="H20" s="220">
        <v>0.4</v>
      </c>
      <c r="I20" s="220">
        <v>0.4</v>
      </c>
      <c r="J20" s="220">
        <v>0.4</v>
      </c>
      <c r="K20" s="220">
        <v>0.4</v>
      </c>
      <c r="L20" s="220">
        <v>0.4</v>
      </c>
      <c r="M20" s="220"/>
      <c r="N20" s="220"/>
      <c r="O20" s="220"/>
      <c r="P20" s="220"/>
      <c r="Q20" s="58">
        <v>0.03</v>
      </c>
      <c r="R20" s="58">
        <v>0.9</v>
      </c>
      <c r="S20" s="59"/>
      <c r="T20" s="59"/>
      <c r="U20" s="59"/>
      <c r="V20" s="176">
        <f t="shared" si="13"/>
        <v>70000</v>
      </c>
      <c r="W20" s="176">
        <f t="shared" si="1"/>
        <v>72100</v>
      </c>
      <c r="X20" s="176">
        <f t="shared" si="2"/>
        <v>74263</v>
      </c>
      <c r="Y20" s="176">
        <f t="shared" si="3"/>
        <v>76490.89</v>
      </c>
      <c r="Z20" s="176">
        <f t="shared" si="4"/>
        <v>78785.616699999999</v>
      </c>
      <c r="AA20" s="176">
        <f t="shared" si="5"/>
        <v>81149.185200999986</v>
      </c>
      <c r="AB20" s="176">
        <f t="shared" si="6"/>
        <v>0</v>
      </c>
      <c r="AC20" s="176">
        <f t="shared" si="7"/>
        <v>0</v>
      </c>
      <c r="AD20" s="176">
        <f t="shared" si="8"/>
        <v>0</v>
      </c>
      <c r="AE20" s="176">
        <f t="shared" si="9"/>
        <v>0</v>
      </c>
      <c r="AF20" s="430">
        <f t="shared" si="24"/>
        <v>452788.69190099998</v>
      </c>
      <c r="AG20" s="178">
        <f t="shared" si="10"/>
        <v>2.4</v>
      </c>
      <c r="AH20" s="203">
        <f t="shared" si="11"/>
        <v>8.3382123466019826E-3</v>
      </c>
      <c r="AI20" s="714">
        <f>IFERROR(VLOOKUP($C20,'General Information'!$B$69:$C$88,2,0),0)</f>
        <v>0.15</v>
      </c>
      <c r="AJ20" s="749">
        <f t="shared" si="14"/>
        <v>80500</v>
      </c>
      <c r="AK20" s="749">
        <f t="shared" si="15"/>
        <v>82915</v>
      </c>
      <c r="AL20" s="749">
        <f t="shared" si="16"/>
        <v>85402.45</v>
      </c>
      <c r="AM20" s="749">
        <f t="shared" si="17"/>
        <v>87964.523499999996</v>
      </c>
      <c r="AN20" s="749">
        <f t="shared" si="18"/>
        <v>90603.459204999992</v>
      </c>
      <c r="AO20" s="749">
        <f t="shared" si="19"/>
        <v>93321.562981149982</v>
      </c>
      <c r="AP20" s="749">
        <f t="shared" si="20"/>
        <v>0</v>
      </c>
      <c r="AQ20" s="749">
        <f t="shared" si="21"/>
        <v>0</v>
      </c>
      <c r="AR20" s="749">
        <f t="shared" si="22"/>
        <v>0</v>
      </c>
      <c r="AS20" s="749">
        <f t="shared" si="23"/>
        <v>0</v>
      </c>
    </row>
    <row r="21" spans="2:45" x14ac:dyDescent="0.2">
      <c r="B21" s="115">
        <v>13</v>
      </c>
      <c r="C21" s="38" t="s">
        <v>548</v>
      </c>
      <c r="D21" s="38" t="s">
        <v>573</v>
      </c>
      <c r="E21" s="33" t="s">
        <v>605</v>
      </c>
      <c r="F21" s="57">
        <v>69241.052631578947</v>
      </c>
      <c r="G21" s="220">
        <v>0.11</v>
      </c>
      <c r="H21" s="220"/>
      <c r="I21" s="220"/>
      <c r="J21" s="220"/>
      <c r="K21" s="220"/>
      <c r="L21" s="220"/>
      <c r="M21" s="220"/>
      <c r="N21" s="220"/>
      <c r="O21" s="220"/>
      <c r="P21" s="220"/>
      <c r="Q21" s="58"/>
      <c r="R21" s="58">
        <v>0.9</v>
      </c>
      <c r="S21" s="59"/>
      <c r="T21" s="59"/>
      <c r="U21" s="59"/>
      <c r="V21" s="176">
        <f t="shared" si="13"/>
        <v>14471.38</v>
      </c>
      <c r="W21" s="176">
        <f t="shared" si="1"/>
        <v>0</v>
      </c>
      <c r="X21" s="176">
        <f t="shared" si="2"/>
        <v>0</v>
      </c>
      <c r="Y21" s="176">
        <f t="shared" si="3"/>
        <v>0</v>
      </c>
      <c r="Z21" s="176">
        <f t="shared" si="4"/>
        <v>0</v>
      </c>
      <c r="AA21" s="176">
        <f t="shared" si="5"/>
        <v>0</v>
      </c>
      <c r="AB21" s="176">
        <f t="shared" si="6"/>
        <v>0</v>
      </c>
      <c r="AC21" s="176">
        <f t="shared" si="7"/>
        <v>0</v>
      </c>
      <c r="AD21" s="176">
        <f t="shared" si="8"/>
        <v>0</v>
      </c>
      <c r="AE21" s="176">
        <f t="shared" si="9"/>
        <v>0</v>
      </c>
      <c r="AF21" s="430">
        <f t="shared" si="24"/>
        <v>14471.38</v>
      </c>
      <c r="AG21" s="178">
        <f t="shared" si="10"/>
        <v>0.11</v>
      </c>
      <c r="AH21" s="203">
        <f t="shared" si="11"/>
        <v>2.6649393314520295E-4</v>
      </c>
      <c r="AI21" s="714">
        <f>IFERROR(VLOOKUP($C21,'General Information'!$B$69:$C$88,2,0),0)</f>
        <v>0.15</v>
      </c>
      <c r="AJ21" s="749">
        <f t="shared" si="14"/>
        <v>16642.087</v>
      </c>
      <c r="AK21" s="749">
        <f t="shared" si="15"/>
        <v>0</v>
      </c>
      <c r="AL21" s="749">
        <f t="shared" si="16"/>
        <v>0</v>
      </c>
      <c r="AM21" s="749">
        <f t="shared" si="17"/>
        <v>0</v>
      </c>
      <c r="AN21" s="749">
        <f t="shared" si="18"/>
        <v>0</v>
      </c>
      <c r="AO21" s="749">
        <f t="shared" si="19"/>
        <v>0</v>
      </c>
      <c r="AP21" s="749">
        <f t="shared" si="20"/>
        <v>0</v>
      </c>
      <c r="AQ21" s="749">
        <f t="shared" si="21"/>
        <v>0</v>
      </c>
      <c r="AR21" s="749">
        <f t="shared" si="22"/>
        <v>0</v>
      </c>
      <c r="AS21" s="749">
        <f t="shared" si="23"/>
        <v>0</v>
      </c>
    </row>
    <row r="22" spans="2:45" x14ac:dyDescent="0.2">
      <c r="B22" s="115">
        <v>14</v>
      </c>
      <c r="C22" s="38" t="s">
        <v>548</v>
      </c>
      <c r="D22" s="38" t="s">
        <v>564</v>
      </c>
      <c r="E22" s="33" t="s">
        <v>561</v>
      </c>
      <c r="F22" s="57">
        <v>46000</v>
      </c>
      <c r="G22" s="220">
        <v>1</v>
      </c>
      <c r="H22" s="220">
        <v>1</v>
      </c>
      <c r="I22" s="220">
        <v>1</v>
      </c>
      <c r="J22" s="220">
        <v>1</v>
      </c>
      <c r="K22" s="220">
        <v>1</v>
      </c>
      <c r="L22" s="220">
        <v>1</v>
      </c>
      <c r="M22" s="220"/>
      <c r="N22" s="220"/>
      <c r="O22" s="220"/>
      <c r="P22" s="220"/>
      <c r="Q22" s="58">
        <v>0.03</v>
      </c>
      <c r="R22" s="58">
        <v>0.01</v>
      </c>
      <c r="S22" s="59"/>
      <c r="T22" s="59"/>
      <c r="U22" s="59"/>
      <c r="V22" s="176">
        <f t="shared" si="13"/>
        <v>46460</v>
      </c>
      <c r="W22" s="176">
        <f t="shared" si="1"/>
        <v>47853.8</v>
      </c>
      <c r="X22" s="176">
        <f t="shared" si="2"/>
        <v>49289.413999999997</v>
      </c>
      <c r="Y22" s="176">
        <f t="shared" si="3"/>
        <v>50768.096420000002</v>
      </c>
      <c r="Z22" s="176">
        <f t="shared" si="4"/>
        <v>52291.139312599997</v>
      </c>
      <c r="AA22" s="176">
        <f t="shared" si="5"/>
        <v>53859.873491977996</v>
      </c>
      <c r="AB22" s="176">
        <f t="shared" si="6"/>
        <v>0</v>
      </c>
      <c r="AC22" s="176">
        <f t="shared" si="7"/>
        <v>0</v>
      </c>
      <c r="AD22" s="176">
        <f t="shared" si="8"/>
        <v>0</v>
      </c>
      <c r="AE22" s="176">
        <f t="shared" si="9"/>
        <v>0</v>
      </c>
      <c r="AF22" s="430">
        <f t="shared" si="24"/>
        <v>300522.32322457799</v>
      </c>
      <c r="AG22" s="178">
        <f t="shared" si="10"/>
        <v>6</v>
      </c>
      <c r="AH22" s="203">
        <f t="shared" si="11"/>
        <v>5.5341906517589728E-3</v>
      </c>
      <c r="AI22" s="714">
        <f>IFERROR(VLOOKUP($C22,'General Information'!$B$69:$C$88,2,0),0)</f>
        <v>0.15</v>
      </c>
      <c r="AJ22" s="749">
        <f t="shared" si="14"/>
        <v>53428.999999999993</v>
      </c>
      <c r="AK22" s="749">
        <f t="shared" si="15"/>
        <v>55031.87</v>
      </c>
      <c r="AL22" s="749">
        <f t="shared" si="16"/>
        <v>56682.826099999991</v>
      </c>
      <c r="AM22" s="749">
        <f t="shared" si="17"/>
        <v>58383.310882999998</v>
      </c>
      <c r="AN22" s="749">
        <f t="shared" si="18"/>
        <v>60134.810209489995</v>
      </c>
      <c r="AO22" s="749">
        <f t="shared" si="19"/>
        <v>61938.854515774692</v>
      </c>
      <c r="AP22" s="749">
        <f t="shared" si="20"/>
        <v>0</v>
      </c>
      <c r="AQ22" s="749">
        <f t="shared" si="21"/>
        <v>0</v>
      </c>
      <c r="AR22" s="749">
        <f t="shared" si="22"/>
        <v>0</v>
      </c>
      <c r="AS22" s="749">
        <f t="shared" si="23"/>
        <v>0</v>
      </c>
    </row>
    <row r="23" spans="2:45" x14ac:dyDescent="0.2">
      <c r="B23" s="115">
        <v>15</v>
      </c>
      <c r="C23" s="38" t="s">
        <v>548</v>
      </c>
      <c r="D23" s="38" t="s">
        <v>606</v>
      </c>
      <c r="E23" s="33" t="s">
        <v>608</v>
      </c>
      <c r="F23" s="57">
        <v>18000</v>
      </c>
      <c r="G23" s="220">
        <v>1</v>
      </c>
      <c r="H23" s="220">
        <v>1</v>
      </c>
      <c r="I23" s="220">
        <v>1</v>
      </c>
      <c r="J23" s="220">
        <v>1</v>
      </c>
      <c r="K23" s="220">
        <v>1</v>
      </c>
      <c r="L23" s="220">
        <v>1</v>
      </c>
      <c r="M23" s="220"/>
      <c r="N23" s="220"/>
      <c r="O23" s="220"/>
      <c r="P23" s="220"/>
      <c r="Q23" s="58">
        <v>0.03</v>
      </c>
      <c r="R23" s="58">
        <v>0.01</v>
      </c>
      <c r="S23" s="59"/>
      <c r="T23" s="59"/>
      <c r="U23" s="59"/>
      <c r="V23" s="176">
        <f t="shared" si="13"/>
        <v>18180</v>
      </c>
      <c r="W23" s="176">
        <f t="shared" si="1"/>
        <v>18725.400000000001</v>
      </c>
      <c r="X23" s="176">
        <f t="shared" si="2"/>
        <v>19287.162</v>
      </c>
      <c r="Y23" s="176">
        <f t="shared" si="3"/>
        <v>19865.776860000002</v>
      </c>
      <c r="Z23" s="176">
        <f t="shared" si="4"/>
        <v>20461.7501658</v>
      </c>
      <c r="AA23" s="176">
        <f t="shared" si="5"/>
        <v>21075.602670773998</v>
      </c>
      <c r="AB23" s="176">
        <f t="shared" si="6"/>
        <v>0</v>
      </c>
      <c r="AC23" s="176">
        <f t="shared" si="7"/>
        <v>0</v>
      </c>
      <c r="AD23" s="176">
        <f t="shared" si="8"/>
        <v>0</v>
      </c>
      <c r="AE23" s="176">
        <f t="shared" si="9"/>
        <v>0</v>
      </c>
      <c r="AF23" s="430">
        <f t="shared" si="24"/>
        <v>117595.69169657399</v>
      </c>
      <c r="AG23" s="178">
        <f t="shared" si="10"/>
        <v>6</v>
      </c>
      <c r="AH23" s="203">
        <f t="shared" si="11"/>
        <v>2.1655528637317721E-3</v>
      </c>
      <c r="AI23" s="714">
        <f>IFERROR(VLOOKUP($C23,'General Information'!$B$69:$C$88,2,0),0)</f>
        <v>0.15</v>
      </c>
      <c r="AJ23" s="749">
        <f t="shared" si="14"/>
        <v>20907</v>
      </c>
      <c r="AK23" s="749">
        <f t="shared" si="15"/>
        <v>21534.21</v>
      </c>
      <c r="AL23" s="749">
        <f t="shared" si="16"/>
        <v>22180.236299999997</v>
      </c>
      <c r="AM23" s="749">
        <f t="shared" si="17"/>
        <v>22845.643389000001</v>
      </c>
      <c r="AN23" s="749">
        <f t="shared" si="18"/>
        <v>23531.012690669999</v>
      </c>
      <c r="AO23" s="749">
        <f t="shared" si="19"/>
        <v>24236.943071390095</v>
      </c>
      <c r="AP23" s="749">
        <f t="shared" si="20"/>
        <v>0</v>
      </c>
      <c r="AQ23" s="749">
        <f t="shared" si="21"/>
        <v>0</v>
      </c>
      <c r="AR23" s="749">
        <f t="shared" si="22"/>
        <v>0</v>
      </c>
      <c r="AS23" s="749">
        <f t="shared" si="23"/>
        <v>0</v>
      </c>
    </row>
    <row r="24" spans="2:45" outlineLevel="1" x14ac:dyDescent="0.2">
      <c r="B24" s="115">
        <v>16</v>
      </c>
      <c r="C24" s="38" t="s">
        <v>548</v>
      </c>
      <c r="D24" s="38" t="s">
        <v>565</v>
      </c>
      <c r="E24" s="33" t="s">
        <v>609</v>
      </c>
      <c r="F24" s="57">
        <v>17000</v>
      </c>
      <c r="G24" s="220">
        <v>1</v>
      </c>
      <c r="H24" s="220">
        <v>1</v>
      </c>
      <c r="I24" s="220">
        <v>1</v>
      </c>
      <c r="J24" s="220">
        <v>1</v>
      </c>
      <c r="K24" s="220">
        <v>1</v>
      </c>
      <c r="L24" s="220">
        <v>1</v>
      </c>
      <c r="M24" s="220"/>
      <c r="N24" s="220"/>
      <c r="O24" s="220"/>
      <c r="P24" s="220"/>
      <c r="Q24" s="58">
        <v>0.03</v>
      </c>
      <c r="R24" s="58">
        <v>0.01</v>
      </c>
      <c r="S24" s="59"/>
      <c r="T24" s="59"/>
      <c r="U24" s="59"/>
      <c r="V24" s="176">
        <f t="shared" si="13"/>
        <v>17170</v>
      </c>
      <c r="W24" s="176">
        <f t="shared" si="1"/>
        <v>17685.100000000002</v>
      </c>
      <c r="X24" s="176">
        <f t="shared" si="2"/>
        <v>18215.652999999998</v>
      </c>
      <c r="Y24" s="176">
        <f t="shared" si="3"/>
        <v>18762.122589999999</v>
      </c>
      <c r="Z24" s="176">
        <f t="shared" si="4"/>
        <v>19324.986267699998</v>
      </c>
      <c r="AA24" s="176">
        <f t="shared" si="5"/>
        <v>19904.735855730996</v>
      </c>
      <c r="AB24" s="176">
        <f t="shared" si="6"/>
        <v>0</v>
      </c>
      <c r="AC24" s="176">
        <f t="shared" si="7"/>
        <v>0</v>
      </c>
      <c r="AD24" s="176">
        <f t="shared" si="8"/>
        <v>0</v>
      </c>
      <c r="AE24" s="176">
        <f t="shared" si="9"/>
        <v>0</v>
      </c>
      <c r="AF24" s="430">
        <f t="shared" si="24"/>
        <v>111062.59771343101</v>
      </c>
      <c r="AG24" s="178">
        <f t="shared" si="10"/>
        <v>6</v>
      </c>
      <c r="AH24" s="203">
        <f t="shared" si="11"/>
        <v>2.0452443713022293E-3</v>
      </c>
      <c r="AI24" s="714">
        <f>IFERROR(VLOOKUP($C24,'General Information'!$B$69:$C$88,2,0),0)</f>
        <v>0.15</v>
      </c>
      <c r="AJ24" s="749">
        <f t="shared" si="14"/>
        <v>19745.5</v>
      </c>
      <c r="AK24" s="749">
        <f t="shared" si="15"/>
        <v>20337.865000000002</v>
      </c>
      <c r="AL24" s="749">
        <f t="shared" si="16"/>
        <v>20948.000949999998</v>
      </c>
      <c r="AM24" s="749">
        <f t="shared" si="17"/>
        <v>21576.440978499999</v>
      </c>
      <c r="AN24" s="749">
        <f t="shared" si="18"/>
        <v>22223.734207854995</v>
      </c>
      <c r="AO24" s="749">
        <f t="shared" si="19"/>
        <v>22890.446234090643</v>
      </c>
      <c r="AP24" s="749">
        <f t="shared" si="20"/>
        <v>0</v>
      </c>
      <c r="AQ24" s="749">
        <f t="shared" si="21"/>
        <v>0</v>
      </c>
      <c r="AR24" s="749">
        <f t="shared" si="22"/>
        <v>0</v>
      </c>
      <c r="AS24" s="749">
        <f t="shared" si="23"/>
        <v>0</v>
      </c>
    </row>
    <row r="25" spans="2:45" outlineLevel="1" x14ac:dyDescent="0.2">
      <c r="B25" s="115">
        <v>17</v>
      </c>
      <c r="C25" s="38" t="s">
        <v>548</v>
      </c>
      <c r="D25" s="38" t="s">
        <v>566</v>
      </c>
      <c r="E25" s="33" t="s">
        <v>610</v>
      </c>
      <c r="F25" s="57">
        <v>3000</v>
      </c>
      <c r="G25" s="220">
        <v>1</v>
      </c>
      <c r="H25" s="220">
        <v>1</v>
      </c>
      <c r="I25" s="220">
        <v>1</v>
      </c>
      <c r="J25" s="220">
        <v>1</v>
      </c>
      <c r="K25" s="220">
        <v>1</v>
      </c>
      <c r="L25" s="220">
        <v>1</v>
      </c>
      <c r="M25" s="220"/>
      <c r="N25" s="220"/>
      <c r="O25" s="220"/>
      <c r="P25" s="220"/>
      <c r="Q25" s="58">
        <v>0.03</v>
      </c>
      <c r="R25" s="58">
        <v>0.01</v>
      </c>
      <c r="S25" s="59"/>
      <c r="T25" s="59"/>
      <c r="U25" s="59"/>
      <c r="V25" s="176">
        <f t="shared" si="13"/>
        <v>3030</v>
      </c>
      <c r="W25" s="176">
        <f t="shared" si="1"/>
        <v>3120.9</v>
      </c>
      <c r="X25" s="176">
        <f t="shared" si="2"/>
        <v>3214.527</v>
      </c>
      <c r="Y25" s="176">
        <f t="shared" si="3"/>
        <v>3310.96281</v>
      </c>
      <c r="Z25" s="176">
        <f t="shared" si="4"/>
        <v>3410.2916942999996</v>
      </c>
      <c r="AA25" s="176">
        <f t="shared" si="5"/>
        <v>3512.6004451289996</v>
      </c>
      <c r="AB25" s="176">
        <f t="shared" si="6"/>
        <v>0</v>
      </c>
      <c r="AC25" s="176">
        <f t="shared" si="7"/>
        <v>0</v>
      </c>
      <c r="AD25" s="176">
        <f t="shared" si="8"/>
        <v>0</v>
      </c>
      <c r="AE25" s="176">
        <f t="shared" si="9"/>
        <v>0</v>
      </c>
      <c r="AF25" s="430">
        <f t="shared" si="24"/>
        <v>19599.281949429002</v>
      </c>
      <c r="AG25" s="178">
        <f t="shared" si="10"/>
        <v>6</v>
      </c>
      <c r="AH25" s="203">
        <f t="shared" si="11"/>
        <v>3.6092547728862871E-4</v>
      </c>
      <c r="AI25" s="714">
        <f>IFERROR(VLOOKUP($C25,'General Information'!$B$69:$C$88,2,0),0)</f>
        <v>0.15</v>
      </c>
      <c r="AJ25" s="749">
        <f t="shared" si="14"/>
        <v>3484.4999999999995</v>
      </c>
      <c r="AK25" s="749">
        <f t="shared" si="15"/>
        <v>3589.0349999999999</v>
      </c>
      <c r="AL25" s="749">
        <f t="shared" si="16"/>
        <v>3696.7060499999998</v>
      </c>
      <c r="AM25" s="749">
        <f t="shared" si="17"/>
        <v>3807.6072314999997</v>
      </c>
      <c r="AN25" s="749">
        <f t="shared" si="18"/>
        <v>3921.8354484449992</v>
      </c>
      <c r="AO25" s="749">
        <f t="shared" si="19"/>
        <v>4039.4905118983493</v>
      </c>
      <c r="AP25" s="749">
        <f t="shared" si="20"/>
        <v>0</v>
      </c>
      <c r="AQ25" s="749">
        <f t="shared" si="21"/>
        <v>0</v>
      </c>
      <c r="AR25" s="749">
        <f t="shared" si="22"/>
        <v>0</v>
      </c>
      <c r="AS25" s="749">
        <f t="shared" si="23"/>
        <v>0</v>
      </c>
    </row>
    <row r="26" spans="2:45" outlineLevel="1" x14ac:dyDescent="0.2">
      <c r="B26" s="115">
        <v>18</v>
      </c>
      <c r="C26" s="38" t="s">
        <v>548</v>
      </c>
      <c r="D26" s="38" t="s">
        <v>567</v>
      </c>
      <c r="E26" s="33" t="s">
        <v>607</v>
      </c>
      <c r="F26" s="57">
        <v>3000</v>
      </c>
      <c r="G26" s="220">
        <v>1</v>
      </c>
      <c r="H26" s="220">
        <v>1</v>
      </c>
      <c r="I26" s="220">
        <v>1</v>
      </c>
      <c r="J26" s="220">
        <v>1</v>
      </c>
      <c r="K26" s="220">
        <v>1</v>
      </c>
      <c r="L26" s="220">
        <v>1</v>
      </c>
      <c r="M26" s="220"/>
      <c r="N26" s="220"/>
      <c r="O26" s="220"/>
      <c r="P26" s="220"/>
      <c r="Q26" s="58">
        <v>0.03</v>
      </c>
      <c r="R26" s="58">
        <v>0.01</v>
      </c>
      <c r="S26" s="59"/>
      <c r="T26" s="59"/>
      <c r="U26" s="59"/>
      <c r="V26" s="176">
        <f t="shared" si="13"/>
        <v>3030</v>
      </c>
      <c r="W26" s="176">
        <f t="shared" si="1"/>
        <v>3120.9</v>
      </c>
      <c r="X26" s="176">
        <f t="shared" si="2"/>
        <v>3214.527</v>
      </c>
      <c r="Y26" s="176">
        <f t="shared" si="3"/>
        <v>3310.96281</v>
      </c>
      <c r="Z26" s="176">
        <f t="shared" si="4"/>
        <v>3410.2916942999996</v>
      </c>
      <c r="AA26" s="176">
        <f t="shared" si="5"/>
        <v>3512.6004451289996</v>
      </c>
      <c r="AB26" s="176">
        <f t="shared" si="6"/>
        <v>0</v>
      </c>
      <c r="AC26" s="176">
        <f t="shared" si="7"/>
        <v>0</v>
      </c>
      <c r="AD26" s="176">
        <f t="shared" si="8"/>
        <v>0</v>
      </c>
      <c r="AE26" s="176">
        <f t="shared" si="9"/>
        <v>0</v>
      </c>
      <c r="AF26" s="430">
        <f t="shared" si="24"/>
        <v>19599.281949429002</v>
      </c>
      <c r="AG26" s="178">
        <f t="shared" si="10"/>
        <v>6</v>
      </c>
      <c r="AH26" s="203">
        <f t="shared" si="11"/>
        <v>3.6092547728862871E-4</v>
      </c>
      <c r="AI26" s="714">
        <f>IFERROR(VLOOKUP($C26,'General Information'!$B$69:$C$88,2,0),0)</f>
        <v>0.15</v>
      </c>
      <c r="AJ26" s="749">
        <f t="shared" si="14"/>
        <v>3484.4999999999995</v>
      </c>
      <c r="AK26" s="749">
        <f t="shared" si="15"/>
        <v>3589.0349999999999</v>
      </c>
      <c r="AL26" s="749">
        <f t="shared" si="16"/>
        <v>3696.7060499999998</v>
      </c>
      <c r="AM26" s="749">
        <f t="shared" si="17"/>
        <v>3807.6072314999997</v>
      </c>
      <c r="AN26" s="749">
        <f t="shared" si="18"/>
        <v>3921.8354484449992</v>
      </c>
      <c r="AO26" s="749">
        <f t="shared" si="19"/>
        <v>4039.4905118983493</v>
      </c>
      <c r="AP26" s="749">
        <f t="shared" si="20"/>
        <v>0</v>
      </c>
      <c r="AQ26" s="749">
        <f t="shared" si="21"/>
        <v>0</v>
      </c>
      <c r="AR26" s="749">
        <f t="shared" si="22"/>
        <v>0</v>
      </c>
      <c r="AS26" s="749">
        <f t="shared" si="23"/>
        <v>0</v>
      </c>
    </row>
    <row r="27" spans="2:45" outlineLevel="1" x14ac:dyDescent="0.2">
      <c r="B27" s="115">
        <v>19</v>
      </c>
      <c r="C27" s="38" t="s">
        <v>548</v>
      </c>
      <c r="D27" s="38" t="s">
        <v>570</v>
      </c>
      <c r="E27" s="33" t="s">
        <v>607</v>
      </c>
      <c r="F27" s="57">
        <v>3000</v>
      </c>
      <c r="G27" s="220">
        <v>1</v>
      </c>
      <c r="H27" s="220">
        <v>1</v>
      </c>
      <c r="I27" s="220">
        <v>1</v>
      </c>
      <c r="J27" s="220">
        <v>1</v>
      </c>
      <c r="K27" s="220">
        <v>1</v>
      </c>
      <c r="L27" s="220">
        <v>1</v>
      </c>
      <c r="M27" s="220"/>
      <c r="N27" s="220"/>
      <c r="O27" s="220"/>
      <c r="P27" s="220"/>
      <c r="Q27" s="58">
        <v>0.03</v>
      </c>
      <c r="R27" s="58">
        <v>0.01</v>
      </c>
      <c r="S27" s="59"/>
      <c r="T27" s="59"/>
      <c r="U27" s="59"/>
      <c r="V27" s="176">
        <f t="shared" si="13"/>
        <v>3030</v>
      </c>
      <c r="W27" s="176">
        <f t="shared" si="1"/>
        <v>3120.9</v>
      </c>
      <c r="X27" s="176">
        <f t="shared" si="2"/>
        <v>3214.527</v>
      </c>
      <c r="Y27" s="176">
        <f t="shared" si="3"/>
        <v>3310.96281</v>
      </c>
      <c r="Z27" s="176">
        <f t="shared" si="4"/>
        <v>3410.2916942999996</v>
      </c>
      <c r="AA27" s="176">
        <f t="shared" si="5"/>
        <v>3512.6004451289996</v>
      </c>
      <c r="AB27" s="176">
        <f t="shared" si="6"/>
        <v>0</v>
      </c>
      <c r="AC27" s="176">
        <f t="shared" si="7"/>
        <v>0</v>
      </c>
      <c r="AD27" s="176">
        <f t="shared" si="8"/>
        <v>0</v>
      </c>
      <c r="AE27" s="176">
        <f t="shared" si="9"/>
        <v>0</v>
      </c>
      <c r="AF27" s="430">
        <f t="shared" si="24"/>
        <v>19599.281949429002</v>
      </c>
      <c r="AG27" s="178">
        <f t="shared" si="10"/>
        <v>6</v>
      </c>
      <c r="AH27" s="203">
        <f t="shared" si="11"/>
        <v>3.6092547728862871E-4</v>
      </c>
      <c r="AI27" s="714">
        <f>IFERROR(VLOOKUP($C27,'General Information'!$B$69:$C$88,2,0),0)</f>
        <v>0.15</v>
      </c>
      <c r="AJ27" s="749">
        <f t="shared" si="14"/>
        <v>3484.4999999999995</v>
      </c>
      <c r="AK27" s="749">
        <f t="shared" si="15"/>
        <v>3589.0349999999999</v>
      </c>
      <c r="AL27" s="749">
        <f t="shared" si="16"/>
        <v>3696.7060499999998</v>
      </c>
      <c r="AM27" s="749">
        <f t="shared" si="17"/>
        <v>3807.6072314999997</v>
      </c>
      <c r="AN27" s="749">
        <f t="shared" si="18"/>
        <v>3921.8354484449992</v>
      </c>
      <c r="AO27" s="749">
        <f t="shared" si="19"/>
        <v>4039.4905118983493</v>
      </c>
      <c r="AP27" s="749">
        <f t="shared" si="20"/>
        <v>0</v>
      </c>
      <c r="AQ27" s="749">
        <f t="shared" si="21"/>
        <v>0</v>
      </c>
      <c r="AR27" s="749">
        <f t="shared" si="22"/>
        <v>0</v>
      </c>
      <c r="AS27" s="749">
        <f t="shared" si="23"/>
        <v>0</v>
      </c>
    </row>
    <row r="28" spans="2:45" outlineLevel="1" x14ac:dyDescent="0.2">
      <c r="B28" s="115">
        <v>20</v>
      </c>
      <c r="C28" s="38" t="s">
        <v>548</v>
      </c>
      <c r="D28" s="38" t="s">
        <v>571</v>
      </c>
      <c r="E28" s="33" t="s">
        <v>611</v>
      </c>
      <c r="F28" s="57">
        <v>16000</v>
      </c>
      <c r="G28" s="220">
        <v>1</v>
      </c>
      <c r="H28" s="220">
        <v>1</v>
      </c>
      <c r="I28" s="220">
        <v>1</v>
      </c>
      <c r="J28" s="220">
        <v>1</v>
      </c>
      <c r="K28" s="220">
        <v>1</v>
      </c>
      <c r="L28" s="220">
        <v>1</v>
      </c>
      <c r="M28" s="220"/>
      <c r="N28" s="220"/>
      <c r="O28" s="220"/>
      <c r="P28" s="220"/>
      <c r="Q28" s="58">
        <v>0.03</v>
      </c>
      <c r="R28" s="58">
        <v>0.01</v>
      </c>
      <c r="S28" s="59"/>
      <c r="T28" s="59"/>
      <c r="U28" s="59"/>
      <c r="V28" s="176">
        <f t="shared" si="13"/>
        <v>16160</v>
      </c>
      <c r="W28" s="176">
        <f t="shared" si="1"/>
        <v>16644.8</v>
      </c>
      <c r="X28" s="176">
        <f t="shared" si="2"/>
        <v>17144.144</v>
      </c>
      <c r="Y28" s="176">
        <f t="shared" si="3"/>
        <v>17658.46832</v>
      </c>
      <c r="Z28" s="176">
        <f t="shared" si="4"/>
        <v>18188.2223696</v>
      </c>
      <c r="AA28" s="176">
        <f t="shared" si="5"/>
        <v>18733.869040687998</v>
      </c>
      <c r="AB28" s="176">
        <f t="shared" si="6"/>
        <v>0</v>
      </c>
      <c r="AC28" s="176">
        <f t="shared" si="7"/>
        <v>0</v>
      </c>
      <c r="AD28" s="176">
        <f t="shared" si="8"/>
        <v>0</v>
      </c>
      <c r="AE28" s="176">
        <f t="shared" si="9"/>
        <v>0</v>
      </c>
      <c r="AF28" s="430">
        <f t="shared" si="24"/>
        <v>104529.50373028801</v>
      </c>
      <c r="AG28" s="178">
        <f t="shared" si="10"/>
        <v>6</v>
      </c>
      <c r="AH28" s="203">
        <f t="shared" si="11"/>
        <v>1.9249358788726864E-3</v>
      </c>
      <c r="AI28" s="714">
        <f>IFERROR(VLOOKUP($C28,'General Information'!$B$69:$C$88,2,0),0)</f>
        <v>0.15</v>
      </c>
      <c r="AJ28" s="749">
        <f t="shared" si="14"/>
        <v>18584</v>
      </c>
      <c r="AK28" s="749">
        <f t="shared" si="15"/>
        <v>19141.519999999997</v>
      </c>
      <c r="AL28" s="749">
        <f t="shared" si="16"/>
        <v>19715.765599999999</v>
      </c>
      <c r="AM28" s="749">
        <f t="shared" si="17"/>
        <v>20307.238567999997</v>
      </c>
      <c r="AN28" s="749">
        <f t="shared" si="18"/>
        <v>20916.455725039999</v>
      </c>
      <c r="AO28" s="749">
        <f t="shared" si="19"/>
        <v>21543.949396791195</v>
      </c>
      <c r="AP28" s="749">
        <f t="shared" si="20"/>
        <v>0</v>
      </c>
      <c r="AQ28" s="749">
        <f t="shared" si="21"/>
        <v>0</v>
      </c>
      <c r="AR28" s="749">
        <f t="shared" si="22"/>
        <v>0</v>
      </c>
      <c r="AS28" s="749">
        <f t="shared" si="23"/>
        <v>0</v>
      </c>
    </row>
    <row r="29" spans="2:45" outlineLevel="1" x14ac:dyDescent="0.2">
      <c r="B29" s="115">
        <v>21</v>
      </c>
      <c r="C29" s="38" t="s">
        <v>548</v>
      </c>
      <c r="D29" s="38" t="s">
        <v>612</v>
      </c>
      <c r="E29" s="33"/>
      <c r="F29" s="57">
        <v>225448.63213315833</v>
      </c>
      <c r="G29" s="220">
        <v>1</v>
      </c>
      <c r="H29" s="220">
        <v>1</v>
      </c>
      <c r="I29" s="220">
        <v>1</v>
      </c>
      <c r="J29" s="220">
        <v>1</v>
      </c>
      <c r="K29" s="220">
        <v>1</v>
      </c>
      <c r="L29" s="220">
        <v>1</v>
      </c>
      <c r="M29" s="220"/>
      <c r="N29" s="220"/>
      <c r="O29" s="220"/>
      <c r="P29" s="220"/>
      <c r="Q29" s="58">
        <v>0.05</v>
      </c>
      <c r="R29" s="58"/>
      <c r="S29" s="59"/>
      <c r="T29" s="59"/>
      <c r="U29" s="59"/>
      <c r="V29" s="176">
        <f t="shared" si="13"/>
        <v>225448.63213315833</v>
      </c>
      <c r="W29" s="176">
        <f t="shared" si="1"/>
        <v>236721.06373981625</v>
      </c>
      <c r="X29" s="176">
        <f t="shared" si="2"/>
        <v>248557.11692680707</v>
      </c>
      <c r="Y29" s="176">
        <f t="shared" si="3"/>
        <v>260984.97277314746</v>
      </c>
      <c r="Z29" s="176">
        <f t="shared" si="4"/>
        <v>274034.22141180479</v>
      </c>
      <c r="AA29" s="176">
        <f t="shared" si="5"/>
        <v>287735.93248239503</v>
      </c>
      <c r="AB29" s="176">
        <f t="shared" si="6"/>
        <v>0</v>
      </c>
      <c r="AC29" s="176">
        <f t="shared" si="7"/>
        <v>0</v>
      </c>
      <c r="AD29" s="176">
        <f t="shared" si="8"/>
        <v>0</v>
      </c>
      <c r="AE29" s="176">
        <f t="shared" si="9"/>
        <v>0</v>
      </c>
      <c r="AF29" s="430">
        <f t="shared" si="24"/>
        <v>1533481.9394671291</v>
      </c>
      <c r="AG29" s="479">
        <f t="shared" si="10"/>
        <v>6</v>
      </c>
      <c r="AH29" s="203">
        <f t="shared" si="11"/>
        <v>2.8239437666326864E-2</v>
      </c>
      <c r="AI29" s="714">
        <f>IFERROR(VLOOKUP($C29,'General Information'!$B$69:$C$88,2,0),0)</f>
        <v>0.15</v>
      </c>
      <c r="AJ29" s="749">
        <f t="shared" si="14"/>
        <v>259265.92695313206</v>
      </c>
      <c r="AK29" s="749">
        <f t="shared" si="15"/>
        <v>272229.22330078867</v>
      </c>
      <c r="AL29" s="749">
        <f t="shared" si="16"/>
        <v>285840.68446582812</v>
      </c>
      <c r="AM29" s="749">
        <f t="shared" si="17"/>
        <v>300132.71868911956</v>
      </c>
      <c r="AN29" s="749">
        <f t="shared" si="18"/>
        <v>315139.35462357546</v>
      </c>
      <c r="AO29" s="749">
        <f t="shared" si="19"/>
        <v>330896.32235475426</v>
      </c>
      <c r="AP29" s="749">
        <f t="shared" si="20"/>
        <v>0</v>
      </c>
      <c r="AQ29" s="749">
        <f t="shared" si="21"/>
        <v>0</v>
      </c>
      <c r="AR29" s="749">
        <f t="shared" si="22"/>
        <v>0</v>
      </c>
      <c r="AS29" s="749">
        <f t="shared" si="23"/>
        <v>0</v>
      </c>
    </row>
    <row r="30" spans="2:45" outlineLevel="1" x14ac:dyDescent="0.2">
      <c r="B30" s="115">
        <v>22</v>
      </c>
      <c r="C30" s="38" t="s">
        <v>549</v>
      </c>
      <c r="D30" s="38" t="s">
        <v>564</v>
      </c>
      <c r="E30" s="33" t="s">
        <v>561</v>
      </c>
      <c r="F30" s="57">
        <v>109885.71428571429</v>
      </c>
      <c r="G30" s="220">
        <v>0.15378444527411061</v>
      </c>
      <c r="H30" s="220">
        <v>0.15378444527411061</v>
      </c>
      <c r="I30" s="220">
        <v>0.15378444527411061</v>
      </c>
      <c r="J30" s="220">
        <v>0.15378444527411061</v>
      </c>
      <c r="K30" s="220">
        <v>0.15378444527411061</v>
      </c>
      <c r="L30" s="220">
        <v>0.15378444527411061</v>
      </c>
      <c r="M30" s="220"/>
      <c r="N30" s="220"/>
      <c r="O30" s="220"/>
      <c r="P30" s="220"/>
      <c r="Q30" s="58">
        <v>0.03</v>
      </c>
      <c r="R30" s="58">
        <v>0.4</v>
      </c>
      <c r="S30" s="59"/>
      <c r="T30" s="59"/>
      <c r="U30" s="59"/>
      <c r="V30" s="176">
        <f t="shared" si="13"/>
        <v>23658.199060969178</v>
      </c>
      <c r="W30" s="176">
        <f t="shared" si="1"/>
        <v>24367.945032798256</v>
      </c>
      <c r="X30" s="176">
        <f t="shared" si="2"/>
        <v>25098.983383782201</v>
      </c>
      <c r="Y30" s="176">
        <f t="shared" si="3"/>
        <v>25851.952885295668</v>
      </c>
      <c r="Z30" s="176">
        <f t="shared" si="4"/>
        <v>26627.511471854534</v>
      </c>
      <c r="AA30" s="176">
        <f t="shared" si="5"/>
        <v>27426.336816010171</v>
      </c>
      <c r="AB30" s="176">
        <f t="shared" si="6"/>
        <v>0</v>
      </c>
      <c r="AC30" s="176">
        <f t="shared" si="7"/>
        <v>0</v>
      </c>
      <c r="AD30" s="176">
        <f t="shared" si="8"/>
        <v>0</v>
      </c>
      <c r="AE30" s="176">
        <f t="shared" si="9"/>
        <v>0</v>
      </c>
      <c r="AF30" s="430">
        <f t="shared" si="24"/>
        <v>153030.92865071</v>
      </c>
      <c r="AG30" s="479">
        <f t="shared" si="10"/>
        <v>0.92270667164466369</v>
      </c>
      <c r="AH30" s="203">
        <f t="shared" si="11"/>
        <v>2.818101250122009E-3</v>
      </c>
      <c r="AI30" s="714">
        <f>IFERROR(VLOOKUP($C30,'General Information'!$B$69:$C$88,2,0),0)</f>
        <v>0.15</v>
      </c>
      <c r="AJ30" s="749">
        <f t="shared" si="14"/>
        <v>27206.928920114555</v>
      </c>
      <c r="AK30" s="749">
        <f t="shared" si="15"/>
        <v>28023.136787717991</v>
      </c>
      <c r="AL30" s="749">
        <f t="shared" si="16"/>
        <v>28863.830891349528</v>
      </c>
      <c r="AM30" s="749">
        <f t="shared" si="17"/>
        <v>29729.745818090018</v>
      </c>
      <c r="AN30" s="749">
        <f t="shared" si="18"/>
        <v>30621.638192632712</v>
      </c>
      <c r="AO30" s="749">
        <f t="shared" si="19"/>
        <v>31540.287338411694</v>
      </c>
      <c r="AP30" s="749">
        <f t="shared" si="20"/>
        <v>0</v>
      </c>
      <c r="AQ30" s="749">
        <f t="shared" si="21"/>
        <v>0</v>
      </c>
      <c r="AR30" s="749">
        <f t="shared" si="22"/>
        <v>0</v>
      </c>
      <c r="AS30" s="749">
        <f t="shared" si="23"/>
        <v>0</v>
      </c>
    </row>
    <row r="31" spans="2:45" outlineLevel="1" x14ac:dyDescent="0.2">
      <c r="B31" s="115">
        <v>23</v>
      </c>
      <c r="C31" s="38" t="s">
        <v>551</v>
      </c>
      <c r="D31" s="38" t="s">
        <v>621</v>
      </c>
      <c r="E31" s="33" t="s">
        <v>561</v>
      </c>
      <c r="F31" s="57">
        <v>113396</v>
      </c>
      <c r="G31" s="220">
        <v>0.1</v>
      </c>
      <c r="H31" s="220">
        <v>0.1</v>
      </c>
      <c r="I31" s="220">
        <v>0.1</v>
      </c>
      <c r="J31" s="220">
        <v>0.1</v>
      </c>
      <c r="K31" s="220">
        <v>0.1</v>
      </c>
      <c r="L31" s="220">
        <v>0.1</v>
      </c>
      <c r="M31" s="220"/>
      <c r="N31" s="220"/>
      <c r="O31" s="220"/>
      <c r="P31" s="220"/>
      <c r="Q31" s="58">
        <v>0.03</v>
      </c>
      <c r="R31" s="58">
        <v>1.6</v>
      </c>
      <c r="S31" s="59"/>
      <c r="T31" s="59"/>
      <c r="U31" s="59"/>
      <c r="V31" s="176">
        <f t="shared" si="13"/>
        <v>29482.960000000006</v>
      </c>
      <c r="W31" s="176">
        <f t="shared" si="1"/>
        <v>30367.448800000006</v>
      </c>
      <c r="X31" s="176">
        <f t="shared" si="2"/>
        <v>31278.472264000004</v>
      </c>
      <c r="Y31" s="176">
        <f t="shared" si="3"/>
        <v>32216.826431920006</v>
      </c>
      <c r="Z31" s="176">
        <f t="shared" si="4"/>
        <v>33183.331224877606</v>
      </c>
      <c r="AA31" s="176">
        <f t="shared" si="5"/>
        <v>34178.83116162393</v>
      </c>
      <c r="AB31" s="176">
        <f t="shared" si="6"/>
        <v>0</v>
      </c>
      <c r="AC31" s="176">
        <f t="shared" si="7"/>
        <v>0</v>
      </c>
      <c r="AD31" s="176">
        <f t="shared" si="8"/>
        <v>0</v>
      </c>
      <c r="AE31" s="176">
        <f t="shared" si="9"/>
        <v>0</v>
      </c>
      <c r="AF31" s="430">
        <f t="shared" si="24"/>
        <v>190707.86988242157</v>
      </c>
      <c r="AG31" s="479">
        <f t="shared" si="10"/>
        <v>0.6</v>
      </c>
      <c r="AH31" s="203">
        <f t="shared" si="11"/>
        <v>3.511931158376749E-3</v>
      </c>
      <c r="AI31" s="714">
        <f>IFERROR(VLOOKUP($C31,'General Information'!$B$69:$C$88,2,0),0)</f>
        <v>0.15</v>
      </c>
      <c r="AJ31" s="749">
        <f t="shared" si="14"/>
        <v>33905.404000000002</v>
      </c>
      <c r="AK31" s="749">
        <f t="shared" si="15"/>
        <v>34922.566120000003</v>
      </c>
      <c r="AL31" s="749">
        <f t="shared" si="16"/>
        <v>35970.243103599998</v>
      </c>
      <c r="AM31" s="749">
        <f t="shared" si="17"/>
        <v>37049.350396708003</v>
      </c>
      <c r="AN31" s="749">
        <f t="shared" si="18"/>
        <v>38160.830908609241</v>
      </c>
      <c r="AO31" s="749">
        <f t="shared" si="19"/>
        <v>39305.655835867517</v>
      </c>
      <c r="AP31" s="749">
        <f t="shared" si="20"/>
        <v>0</v>
      </c>
      <c r="AQ31" s="749">
        <f t="shared" si="21"/>
        <v>0</v>
      </c>
      <c r="AR31" s="749">
        <f t="shared" si="22"/>
        <v>0</v>
      </c>
      <c r="AS31" s="749">
        <f t="shared" si="23"/>
        <v>0</v>
      </c>
    </row>
    <row r="32" spans="2:45" outlineLevel="1" x14ac:dyDescent="0.2">
      <c r="B32" s="115">
        <v>24</v>
      </c>
      <c r="C32" s="38" t="s">
        <v>551</v>
      </c>
      <c r="D32" s="38" t="s">
        <v>622</v>
      </c>
      <c r="E32" s="33" t="s">
        <v>561</v>
      </c>
      <c r="F32" s="57">
        <v>113396</v>
      </c>
      <c r="G32" s="220">
        <v>0.25</v>
      </c>
      <c r="H32" s="220">
        <v>0.25</v>
      </c>
      <c r="I32" s="220">
        <v>0.25</v>
      </c>
      <c r="J32" s="220">
        <v>0.25</v>
      </c>
      <c r="K32" s="220">
        <v>0.25</v>
      </c>
      <c r="L32" s="220">
        <v>0.25</v>
      </c>
      <c r="M32" s="220"/>
      <c r="N32" s="220"/>
      <c r="O32" s="220"/>
      <c r="P32" s="220"/>
      <c r="Q32" s="58">
        <v>0.03</v>
      </c>
      <c r="R32" s="58">
        <v>1.6</v>
      </c>
      <c r="S32" s="59"/>
      <c r="T32" s="59"/>
      <c r="U32" s="59"/>
      <c r="V32" s="176">
        <f t="shared" si="13"/>
        <v>73707.400000000009</v>
      </c>
      <c r="W32" s="176">
        <f t="shared" si="1"/>
        <v>75918.622000000018</v>
      </c>
      <c r="X32" s="176">
        <f t="shared" si="2"/>
        <v>78196.180660000013</v>
      </c>
      <c r="Y32" s="176">
        <f t="shared" si="3"/>
        <v>80542.066079800003</v>
      </c>
      <c r="Z32" s="176">
        <f t="shared" si="4"/>
        <v>82958.328062194007</v>
      </c>
      <c r="AA32" s="176">
        <f t="shared" si="5"/>
        <v>85447.077904059814</v>
      </c>
      <c r="AB32" s="176">
        <f t="shared" si="6"/>
        <v>0</v>
      </c>
      <c r="AC32" s="176">
        <f t="shared" si="7"/>
        <v>0</v>
      </c>
      <c r="AD32" s="176">
        <f t="shared" si="8"/>
        <v>0</v>
      </c>
      <c r="AE32" s="176">
        <f t="shared" si="9"/>
        <v>0</v>
      </c>
      <c r="AF32" s="430">
        <f t="shared" si="24"/>
        <v>476769.6747060538</v>
      </c>
      <c r="AG32" s="479">
        <f t="shared" si="10"/>
        <v>1.5</v>
      </c>
      <c r="AH32" s="203">
        <f t="shared" si="11"/>
        <v>8.7798278959418715E-3</v>
      </c>
      <c r="AI32" s="714">
        <f>IFERROR(VLOOKUP($C32,'General Information'!$B$69:$C$88,2,0),0)</f>
        <v>0.15</v>
      </c>
      <c r="AJ32" s="749">
        <f t="shared" si="14"/>
        <v>84763.510000000009</v>
      </c>
      <c r="AK32" s="749">
        <f t="shared" si="15"/>
        <v>87306.415300000008</v>
      </c>
      <c r="AL32" s="749">
        <f t="shared" si="16"/>
        <v>89925.607759000006</v>
      </c>
      <c r="AM32" s="749">
        <f t="shared" si="17"/>
        <v>92623.375991769994</v>
      </c>
      <c r="AN32" s="749">
        <f t="shared" si="18"/>
        <v>95402.0772715231</v>
      </c>
      <c r="AO32" s="749">
        <f t="shared" si="19"/>
        <v>98264.139589668775</v>
      </c>
      <c r="AP32" s="749">
        <f t="shared" si="20"/>
        <v>0</v>
      </c>
      <c r="AQ32" s="749">
        <f t="shared" si="21"/>
        <v>0</v>
      </c>
      <c r="AR32" s="749">
        <f t="shared" si="22"/>
        <v>0</v>
      </c>
      <c r="AS32" s="749">
        <f t="shared" si="23"/>
        <v>0</v>
      </c>
    </row>
    <row r="33" spans="2:45" outlineLevel="1" x14ac:dyDescent="0.2">
      <c r="B33" s="115">
        <v>25</v>
      </c>
      <c r="C33" s="38" t="s">
        <v>551</v>
      </c>
      <c r="D33" s="38" t="s">
        <v>737</v>
      </c>
      <c r="E33" s="33" t="s">
        <v>561</v>
      </c>
      <c r="F33" s="57">
        <v>90628</v>
      </c>
      <c r="G33" s="220">
        <v>0.5</v>
      </c>
      <c r="H33" s="220">
        <v>0.5</v>
      </c>
      <c r="I33" s="220">
        <v>0.5</v>
      </c>
      <c r="J33" s="220">
        <v>0.5</v>
      </c>
      <c r="K33" s="220">
        <v>0.5</v>
      </c>
      <c r="L33" s="220">
        <v>0.5</v>
      </c>
      <c r="M33" s="220"/>
      <c r="N33" s="220"/>
      <c r="O33" s="220"/>
      <c r="P33" s="220"/>
      <c r="Q33" s="58">
        <v>0.03</v>
      </c>
      <c r="R33" s="58">
        <v>1.9238</v>
      </c>
      <c r="S33" s="59"/>
      <c r="T33" s="59"/>
      <c r="U33" s="59"/>
      <c r="V33" s="176">
        <f t="shared" si="13"/>
        <v>132489.07319999998</v>
      </c>
      <c r="W33" s="176">
        <f t="shared" si="1"/>
        <v>136463.74539599998</v>
      </c>
      <c r="X33" s="176">
        <f t="shared" si="2"/>
        <v>140557.65775787999</v>
      </c>
      <c r="Y33" s="176">
        <f t="shared" si="3"/>
        <v>144774.38749061638</v>
      </c>
      <c r="Z33" s="176">
        <f t="shared" si="4"/>
        <v>149117.61911533488</v>
      </c>
      <c r="AA33" s="176">
        <f t="shared" si="5"/>
        <v>153591.14768879491</v>
      </c>
      <c r="AB33" s="176">
        <f t="shared" si="6"/>
        <v>0</v>
      </c>
      <c r="AC33" s="176">
        <f t="shared" si="7"/>
        <v>0</v>
      </c>
      <c r="AD33" s="176">
        <f t="shared" si="8"/>
        <v>0</v>
      </c>
      <c r="AE33" s="176">
        <f t="shared" si="9"/>
        <v>0</v>
      </c>
      <c r="AF33" s="430">
        <f t="shared" si="24"/>
        <v>856993.63064862601</v>
      </c>
      <c r="AG33" s="479">
        <f t="shared" si="10"/>
        <v>3</v>
      </c>
      <c r="AH33" s="203">
        <f t="shared" si="11"/>
        <v>1.5781743227801338E-2</v>
      </c>
      <c r="AI33" s="714">
        <f>IFERROR(VLOOKUP($C33,'General Information'!$B$69:$C$88,2,0),0)</f>
        <v>0.15</v>
      </c>
      <c r="AJ33" s="749">
        <f t="shared" si="14"/>
        <v>152362.43417999998</v>
      </c>
      <c r="AK33" s="749">
        <f t="shared" si="15"/>
        <v>156933.30720539996</v>
      </c>
      <c r="AL33" s="749">
        <f t="shared" si="16"/>
        <v>161641.30642156198</v>
      </c>
      <c r="AM33" s="749">
        <f t="shared" si="17"/>
        <v>166490.54561420882</v>
      </c>
      <c r="AN33" s="749">
        <f t="shared" si="18"/>
        <v>171485.2619826351</v>
      </c>
      <c r="AO33" s="749">
        <f t="shared" si="19"/>
        <v>176629.81984211414</v>
      </c>
      <c r="AP33" s="749">
        <f t="shared" si="20"/>
        <v>0</v>
      </c>
      <c r="AQ33" s="749">
        <f t="shared" si="21"/>
        <v>0</v>
      </c>
      <c r="AR33" s="749">
        <f t="shared" si="22"/>
        <v>0</v>
      </c>
      <c r="AS33" s="749">
        <f t="shared" si="23"/>
        <v>0</v>
      </c>
    </row>
    <row r="34" spans="2:45" outlineLevel="1" x14ac:dyDescent="0.2">
      <c r="B34" s="115">
        <v>26</v>
      </c>
      <c r="C34" s="38" t="s">
        <v>551</v>
      </c>
      <c r="D34" s="38"/>
      <c r="E34" s="33" t="s">
        <v>623</v>
      </c>
      <c r="F34" s="57">
        <v>90628</v>
      </c>
      <c r="G34" s="220">
        <v>0.25</v>
      </c>
      <c r="H34" s="220">
        <v>0.25</v>
      </c>
      <c r="I34" s="220">
        <v>0.25</v>
      </c>
      <c r="J34" s="220">
        <v>0.25</v>
      </c>
      <c r="K34" s="220">
        <v>0.25</v>
      </c>
      <c r="L34" s="220">
        <v>0.25</v>
      </c>
      <c r="M34" s="220"/>
      <c r="N34" s="220"/>
      <c r="O34" s="220"/>
      <c r="P34" s="220"/>
      <c r="Q34" s="58">
        <v>0.03</v>
      </c>
      <c r="R34" s="58">
        <v>1.9238</v>
      </c>
      <c r="S34" s="59"/>
      <c r="T34" s="59"/>
      <c r="U34" s="59"/>
      <c r="V34" s="176">
        <f t="shared" si="13"/>
        <v>66244.536599999992</v>
      </c>
      <c r="W34" s="176">
        <f t="shared" si="1"/>
        <v>68231.872697999992</v>
      </c>
      <c r="X34" s="176">
        <f t="shared" si="2"/>
        <v>70278.828878939996</v>
      </c>
      <c r="Y34" s="176">
        <f t="shared" si="3"/>
        <v>72387.193745308192</v>
      </c>
      <c r="Z34" s="176">
        <f t="shared" si="4"/>
        <v>74558.809557667439</v>
      </c>
      <c r="AA34" s="176">
        <f t="shared" si="5"/>
        <v>76795.573844397455</v>
      </c>
      <c r="AB34" s="176">
        <f t="shared" si="6"/>
        <v>0</v>
      </c>
      <c r="AC34" s="176">
        <f t="shared" si="7"/>
        <v>0</v>
      </c>
      <c r="AD34" s="176">
        <f t="shared" si="8"/>
        <v>0</v>
      </c>
      <c r="AE34" s="176">
        <f t="shared" si="9"/>
        <v>0</v>
      </c>
      <c r="AF34" s="430">
        <f t="shared" si="24"/>
        <v>428496.81532431301</v>
      </c>
      <c r="AG34" s="479">
        <f t="shared" si="10"/>
        <v>1.5</v>
      </c>
      <c r="AH34" s="203">
        <f t="shared" si="11"/>
        <v>7.8908716139006688E-3</v>
      </c>
      <c r="AI34" s="714">
        <f>IFERROR(VLOOKUP($C34,'General Information'!$B$69:$C$88,2,0),0)</f>
        <v>0.15</v>
      </c>
      <c r="AJ34" s="749">
        <f t="shared" si="14"/>
        <v>76181.217089999991</v>
      </c>
      <c r="AK34" s="749">
        <f t="shared" si="15"/>
        <v>78466.653602699982</v>
      </c>
      <c r="AL34" s="749">
        <f t="shared" si="16"/>
        <v>80820.653210780991</v>
      </c>
      <c r="AM34" s="749">
        <f t="shared" si="17"/>
        <v>83245.272807104411</v>
      </c>
      <c r="AN34" s="749">
        <f t="shared" si="18"/>
        <v>85742.63099131755</v>
      </c>
      <c r="AO34" s="749">
        <f t="shared" si="19"/>
        <v>88314.909921057071</v>
      </c>
      <c r="AP34" s="749">
        <f t="shared" si="20"/>
        <v>0</v>
      </c>
      <c r="AQ34" s="749">
        <f t="shared" si="21"/>
        <v>0</v>
      </c>
      <c r="AR34" s="749">
        <f t="shared" si="22"/>
        <v>0</v>
      </c>
      <c r="AS34" s="749">
        <f t="shared" si="23"/>
        <v>0</v>
      </c>
    </row>
    <row r="35" spans="2:45" outlineLevel="1" x14ac:dyDescent="0.2">
      <c r="B35" s="115">
        <v>27</v>
      </c>
      <c r="C35" s="38" t="s">
        <v>551</v>
      </c>
      <c r="D35" s="38"/>
      <c r="E35" s="33" t="s">
        <v>623</v>
      </c>
      <c r="F35" s="57">
        <v>90628</v>
      </c>
      <c r="G35" s="220">
        <v>0.5</v>
      </c>
      <c r="H35" s="220">
        <v>0.5</v>
      </c>
      <c r="I35" s="220">
        <v>0.5</v>
      </c>
      <c r="J35" s="220">
        <v>0.5</v>
      </c>
      <c r="K35" s="220">
        <v>0.5</v>
      </c>
      <c r="L35" s="220">
        <v>0.5</v>
      </c>
      <c r="M35" s="220"/>
      <c r="N35" s="220"/>
      <c r="O35" s="220"/>
      <c r="P35" s="220"/>
      <c r="Q35" s="58">
        <v>0.03</v>
      </c>
      <c r="R35" s="58">
        <v>1.9238</v>
      </c>
      <c r="S35" s="59"/>
      <c r="T35" s="59"/>
      <c r="U35" s="59"/>
      <c r="V35" s="176">
        <f t="shared" si="13"/>
        <v>132489.07319999998</v>
      </c>
      <c r="W35" s="176">
        <f t="shared" si="1"/>
        <v>136463.74539599998</v>
      </c>
      <c r="X35" s="176">
        <f t="shared" si="2"/>
        <v>140557.65775787999</v>
      </c>
      <c r="Y35" s="176">
        <f t="shared" si="3"/>
        <v>144774.38749061638</v>
      </c>
      <c r="Z35" s="176">
        <f t="shared" si="4"/>
        <v>149117.61911533488</v>
      </c>
      <c r="AA35" s="176">
        <f t="shared" si="5"/>
        <v>153591.14768879491</v>
      </c>
      <c r="AB35" s="176">
        <f t="shared" si="6"/>
        <v>0</v>
      </c>
      <c r="AC35" s="176">
        <f t="shared" si="7"/>
        <v>0</v>
      </c>
      <c r="AD35" s="176">
        <f t="shared" si="8"/>
        <v>0</v>
      </c>
      <c r="AE35" s="176">
        <f t="shared" si="9"/>
        <v>0</v>
      </c>
      <c r="AF35" s="430">
        <f t="shared" si="24"/>
        <v>856993.63064862601</v>
      </c>
      <c r="AG35" s="479">
        <f t="shared" si="10"/>
        <v>3</v>
      </c>
      <c r="AH35" s="203">
        <f t="shared" si="11"/>
        <v>1.5781743227801338E-2</v>
      </c>
      <c r="AI35" s="714">
        <f>IFERROR(VLOOKUP($C35,'General Information'!$B$69:$C$88,2,0),0)</f>
        <v>0.15</v>
      </c>
      <c r="AJ35" s="749">
        <f t="shared" si="14"/>
        <v>152362.43417999998</v>
      </c>
      <c r="AK35" s="749">
        <f t="shared" si="15"/>
        <v>156933.30720539996</v>
      </c>
      <c r="AL35" s="749">
        <f t="shared" si="16"/>
        <v>161641.30642156198</v>
      </c>
      <c r="AM35" s="749">
        <f t="shared" si="17"/>
        <v>166490.54561420882</v>
      </c>
      <c r="AN35" s="749">
        <f t="shared" si="18"/>
        <v>171485.2619826351</v>
      </c>
      <c r="AO35" s="749">
        <f t="shared" si="19"/>
        <v>176629.81984211414</v>
      </c>
      <c r="AP35" s="749">
        <f t="shared" si="20"/>
        <v>0</v>
      </c>
      <c r="AQ35" s="749">
        <f t="shared" si="21"/>
        <v>0</v>
      </c>
      <c r="AR35" s="749">
        <f t="shared" si="22"/>
        <v>0</v>
      </c>
      <c r="AS35" s="749">
        <f t="shared" si="23"/>
        <v>0</v>
      </c>
    </row>
    <row r="36" spans="2:45" outlineLevel="1" x14ac:dyDescent="0.2">
      <c r="B36" s="115">
        <v>28</v>
      </c>
      <c r="C36" s="38" t="s">
        <v>551</v>
      </c>
      <c r="D36" s="38"/>
      <c r="E36" s="33" t="s">
        <v>623</v>
      </c>
      <c r="F36" s="57">
        <v>72631</v>
      </c>
      <c r="G36" s="220">
        <v>0.5</v>
      </c>
      <c r="H36" s="220">
        <v>0.5</v>
      </c>
      <c r="I36" s="220">
        <v>0.5</v>
      </c>
      <c r="J36" s="220">
        <v>0.5</v>
      </c>
      <c r="K36" s="220">
        <v>0.5</v>
      </c>
      <c r="L36" s="220">
        <v>0.5</v>
      </c>
      <c r="M36" s="220"/>
      <c r="N36" s="220"/>
      <c r="O36" s="220"/>
      <c r="P36" s="220"/>
      <c r="Q36" s="58">
        <v>0.03</v>
      </c>
      <c r="R36" s="58">
        <v>2.3523000000000001</v>
      </c>
      <c r="S36" s="59"/>
      <c r="T36" s="59"/>
      <c r="U36" s="59"/>
      <c r="V36" s="176">
        <f t="shared" si="13"/>
        <v>121740.45065</v>
      </c>
      <c r="W36" s="176">
        <f t="shared" si="1"/>
        <v>125392.6641695</v>
      </c>
      <c r="X36" s="176">
        <f t="shared" si="2"/>
        <v>129154.44409458499</v>
      </c>
      <c r="Y36" s="176">
        <f t="shared" si="3"/>
        <v>133029.07741742255</v>
      </c>
      <c r="Z36" s="176">
        <f t="shared" si="4"/>
        <v>137019.94973994521</v>
      </c>
      <c r="AA36" s="176">
        <f t="shared" si="5"/>
        <v>141130.54823214357</v>
      </c>
      <c r="AB36" s="176">
        <f t="shared" si="6"/>
        <v>0</v>
      </c>
      <c r="AC36" s="176">
        <f t="shared" si="7"/>
        <v>0</v>
      </c>
      <c r="AD36" s="176">
        <f t="shared" si="8"/>
        <v>0</v>
      </c>
      <c r="AE36" s="176">
        <f t="shared" si="9"/>
        <v>0</v>
      </c>
      <c r="AF36" s="430">
        <f t="shared" si="24"/>
        <v>787467.13430359634</v>
      </c>
      <c r="AG36" s="479">
        <f t="shared" si="10"/>
        <v>3</v>
      </c>
      <c r="AH36" s="203">
        <f t="shared" si="11"/>
        <v>1.4501396124153134E-2</v>
      </c>
      <c r="AI36" s="714">
        <f>IFERROR(VLOOKUP($C36,'General Information'!$B$69:$C$88,2,0),0)</f>
        <v>0.15</v>
      </c>
      <c r="AJ36" s="749">
        <f t="shared" si="14"/>
        <v>140001.51824749997</v>
      </c>
      <c r="AK36" s="749">
        <f t="shared" si="15"/>
        <v>144201.56379492499</v>
      </c>
      <c r="AL36" s="749">
        <f t="shared" si="16"/>
        <v>148527.61070877273</v>
      </c>
      <c r="AM36" s="749">
        <f t="shared" si="17"/>
        <v>152983.43903003592</v>
      </c>
      <c r="AN36" s="749">
        <f t="shared" si="18"/>
        <v>157572.94220093699</v>
      </c>
      <c r="AO36" s="749">
        <f t="shared" si="19"/>
        <v>162300.13046696509</v>
      </c>
      <c r="AP36" s="749">
        <f t="shared" si="20"/>
        <v>0</v>
      </c>
      <c r="AQ36" s="749">
        <f t="shared" si="21"/>
        <v>0</v>
      </c>
      <c r="AR36" s="749">
        <f t="shared" si="22"/>
        <v>0</v>
      </c>
      <c r="AS36" s="749">
        <f t="shared" si="23"/>
        <v>0</v>
      </c>
    </row>
    <row r="37" spans="2:45" outlineLevel="1" x14ac:dyDescent="0.2">
      <c r="B37" s="115">
        <v>29</v>
      </c>
      <c r="C37" s="38" t="s">
        <v>551</v>
      </c>
      <c r="D37" s="38"/>
      <c r="E37" s="33" t="s">
        <v>623</v>
      </c>
      <c r="F37" s="57">
        <v>72631</v>
      </c>
      <c r="G37" s="220">
        <v>0.5</v>
      </c>
      <c r="H37" s="220">
        <v>0.5</v>
      </c>
      <c r="I37" s="220">
        <v>0.5</v>
      </c>
      <c r="J37" s="220">
        <v>0.5</v>
      </c>
      <c r="K37" s="220">
        <v>0.5</v>
      </c>
      <c r="L37" s="220">
        <v>0.5</v>
      </c>
      <c r="M37" s="220"/>
      <c r="N37" s="220"/>
      <c r="O37" s="220"/>
      <c r="P37" s="220"/>
      <c r="Q37" s="58">
        <v>0.03</v>
      </c>
      <c r="R37" s="58">
        <v>2.3523000000000001</v>
      </c>
      <c r="S37" s="59"/>
      <c r="T37" s="59"/>
      <c r="U37" s="59"/>
      <c r="V37" s="176">
        <f t="shared" si="13"/>
        <v>121740.45065</v>
      </c>
      <c r="W37" s="176">
        <f t="shared" si="1"/>
        <v>125392.6641695</v>
      </c>
      <c r="X37" s="176">
        <f t="shared" si="2"/>
        <v>129154.44409458499</v>
      </c>
      <c r="Y37" s="176">
        <f t="shared" si="3"/>
        <v>133029.07741742255</v>
      </c>
      <c r="Z37" s="176">
        <f t="shared" si="4"/>
        <v>137019.94973994521</v>
      </c>
      <c r="AA37" s="176">
        <f t="shared" si="5"/>
        <v>141130.54823214357</v>
      </c>
      <c r="AB37" s="176">
        <f t="shared" si="6"/>
        <v>0</v>
      </c>
      <c r="AC37" s="176">
        <f t="shared" si="7"/>
        <v>0</v>
      </c>
      <c r="AD37" s="176">
        <f t="shared" si="8"/>
        <v>0</v>
      </c>
      <c r="AE37" s="176">
        <f t="shared" si="9"/>
        <v>0</v>
      </c>
      <c r="AF37" s="430">
        <f t="shared" si="24"/>
        <v>787467.13430359634</v>
      </c>
      <c r="AG37" s="479">
        <f t="shared" si="10"/>
        <v>3</v>
      </c>
      <c r="AH37" s="203">
        <f t="shared" si="11"/>
        <v>1.4501396124153134E-2</v>
      </c>
      <c r="AI37" s="714">
        <f>IFERROR(VLOOKUP($C37,'General Information'!$B$69:$C$88,2,0),0)</f>
        <v>0.15</v>
      </c>
      <c r="AJ37" s="749">
        <f t="shared" si="14"/>
        <v>140001.51824749997</v>
      </c>
      <c r="AK37" s="749">
        <f t="shared" si="15"/>
        <v>144201.56379492499</v>
      </c>
      <c r="AL37" s="749">
        <f t="shared" si="16"/>
        <v>148527.61070877273</v>
      </c>
      <c r="AM37" s="749">
        <f t="shared" si="17"/>
        <v>152983.43903003592</v>
      </c>
      <c r="AN37" s="749">
        <f t="shared" si="18"/>
        <v>157572.94220093699</v>
      </c>
      <c r="AO37" s="749">
        <f t="shared" si="19"/>
        <v>162300.13046696509</v>
      </c>
      <c r="AP37" s="749">
        <f t="shared" si="20"/>
        <v>0</v>
      </c>
      <c r="AQ37" s="749">
        <f t="shared" si="21"/>
        <v>0</v>
      </c>
      <c r="AR37" s="749">
        <f t="shared" si="22"/>
        <v>0</v>
      </c>
      <c r="AS37" s="749">
        <f t="shared" si="23"/>
        <v>0</v>
      </c>
    </row>
    <row r="38" spans="2:45" outlineLevel="1" x14ac:dyDescent="0.2">
      <c r="B38" s="115">
        <v>30</v>
      </c>
      <c r="C38" s="38" t="s">
        <v>551</v>
      </c>
      <c r="D38" s="38"/>
      <c r="E38" s="33" t="s">
        <v>623</v>
      </c>
      <c r="F38" s="57">
        <v>72631</v>
      </c>
      <c r="G38" s="220">
        <v>0.5</v>
      </c>
      <c r="H38" s="220">
        <v>0.5</v>
      </c>
      <c r="I38" s="220">
        <v>0.5</v>
      </c>
      <c r="J38" s="220">
        <v>0.5</v>
      </c>
      <c r="K38" s="220">
        <v>0.5</v>
      </c>
      <c r="L38" s="220">
        <v>0.5</v>
      </c>
      <c r="M38" s="220"/>
      <c r="N38" s="220"/>
      <c r="O38" s="220"/>
      <c r="P38" s="220"/>
      <c r="Q38" s="58">
        <v>0.03</v>
      </c>
      <c r="R38" s="58">
        <v>2.3523000000000001</v>
      </c>
      <c r="S38" s="59"/>
      <c r="T38" s="59"/>
      <c r="U38" s="59"/>
      <c r="V38" s="176">
        <f t="shared" si="13"/>
        <v>121740.45065</v>
      </c>
      <c r="W38" s="176">
        <f t="shared" si="1"/>
        <v>125392.6641695</v>
      </c>
      <c r="X38" s="176">
        <f t="shared" si="2"/>
        <v>129154.44409458499</v>
      </c>
      <c r="Y38" s="176">
        <f t="shared" si="3"/>
        <v>133029.07741742255</v>
      </c>
      <c r="Z38" s="176">
        <f t="shared" si="4"/>
        <v>137019.94973994521</v>
      </c>
      <c r="AA38" s="176">
        <f t="shared" si="5"/>
        <v>141130.54823214357</v>
      </c>
      <c r="AB38" s="176">
        <f t="shared" si="6"/>
        <v>0</v>
      </c>
      <c r="AC38" s="176">
        <f t="shared" si="7"/>
        <v>0</v>
      </c>
      <c r="AD38" s="176">
        <f t="shared" si="8"/>
        <v>0</v>
      </c>
      <c r="AE38" s="176">
        <f t="shared" si="9"/>
        <v>0</v>
      </c>
      <c r="AF38" s="430">
        <f t="shared" si="24"/>
        <v>787467.13430359634</v>
      </c>
      <c r="AG38" s="479">
        <f t="shared" si="10"/>
        <v>3</v>
      </c>
      <c r="AH38" s="203">
        <f t="shared" si="11"/>
        <v>1.4501396124153134E-2</v>
      </c>
      <c r="AI38" s="714">
        <f>IFERROR(VLOOKUP($C38,'General Information'!$B$69:$C$88,2,0),0)</f>
        <v>0.15</v>
      </c>
      <c r="AJ38" s="749">
        <f t="shared" si="14"/>
        <v>140001.51824749997</v>
      </c>
      <c r="AK38" s="749">
        <f t="shared" si="15"/>
        <v>144201.56379492499</v>
      </c>
      <c r="AL38" s="749">
        <f t="shared" si="16"/>
        <v>148527.61070877273</v>
      </c>
      <c r="AM38" s="749">
        <f t="shared" si="17"/>
        <v>152983.43903003592</v>
      </c>
      <c r="AN38" s="749">
        <f t="shared" si="18"/>
        <v>157572.94220093699</v>
      </c>
      <c r="AO38" s="749">
        <f t="shared" si="19"/>
        <v>162300.13046696509</v>
      </c>
      <c r="AP38" s="749">
        <f t="shared" si="20"/>
        <v>0</v>
      </c>
      <c r="AQ38" s="749">
        <f t="shared" si="21"/>
        <v>0</v>
      </c>
      <c r="AR38" s="749">
        <f t="shared" si="22"/>
        <v>0</v>
      </c>
      <c r="AS38" s="749">
        <f t="shared" si="23"/>
        <v>0</v>
      </c>
    </row>
    <row r="39" spans="2:45" outlineLevel="1" x14ac:dyDescent="0.2">
      <c r="B39" s="115">
        <v>31</v>
      </c>
      <c r="C39" s="38" t="s">
        <v>552</v>
      </c>
      <c r="D39" s="38" t="s">
        <v>552</v>
      </c>
      <c r="E39" s="33" t="s">
        <v>620</v>
      </c>
      <c r="F39" s="57">
        <v>1</v>
      </c>
      <c r="G39" s="220">
        <v>995000</v>
      </c>
      <c r="H39" s="220">
        <v>995000</v>
      </c>
      <c r="I39" s="220">
        <v>995000</v>
      </c>
      <c r="J39" s="220">
        <v>995000</v>
      </c>
      <c r="K39" s="220">
        <v>995000</v>
      </c>
      <c r="L39" s="220">
        <v>995000</v>
      </c>
      <c r="M39" s="220"/>
      <c r="N39" s="220"/>
      <c r="O39" s="220"/>
      <c r="P39" s="220"/>
      <c r="Q39" s="58"/>
      <c r="R39" s="58"/>
      <c r="S39" s="59"/>
      <c r="T39" s="59"/>
      <c r="U39" s="59"/>
      <c r="V39" s="176">
        <f t="shared" si="13"/>
        <v>995000</v>
      </c>
      <c r="W39" s="176">
        <f t="shared" si="1"/>
        <v>995000</v>
      </c>
      <c r="X39" s="176">
        <f t="shared" si="2"/>
        <v>995000</v>
      </c>
      <c r="Y39" s="176">
        <f t="shared" si="3"/>
        <v>995000</v>
      </c>
      <c r="Z39" s="176">
        <f t="shared" si="4"/>
        <v>995000</v>
      </c>
      <c r="AA39" s="176">
        <f t="shared" si="5"/>
        <v>995000</v>
      </c>
      <c r="AB39" s="176">
        <f t="shared" si="6"/>
        <v>0</v>
      </c>
      <c r="AC39" s="176">
        <f t="shared" si="7"/>
        <v>0</v>
      </c>
      <c r="AD39" s="176">
        <f t="shared" si="8"/>
        <v>0</v>
      </c>
      <c r="AE39" s="176">
        <f t="shared" si="9"/>
        <v>0</v>
      </c>
      <c r="AF39" s="430">
        <f t="shared" si="24"/>
        <v>5970000</v>
      </c>
      <c r="AG39" s="479">
        <f t="shared" si="10"/>
        <v>5970000</v>
      </c>
      <c r="AH39" s="203">
        <f t="shared" si="11"/>
        <v>0.10993898169192308</v>
      </c>
      <c r="AI39" s="714">
        <f>IFERROR(VLOOKUP($C39,'General Information'!$B$69:$C$88,2,0),0)</f>
        <v>0.158</v>
      </c>
      <c r="AJ39" s="749">
        <f t="shared" si="14"/>
        <v>1152210</v>
      </c>
      <c r="AK39" s="749">
        <f t="shared" si="15"/>
        <v>1152210</v>
      </c>
      <c r="AL39" s="749">
        <f t="shared" si="16"/>
        <v>1152210</v>
      </c>
      <c r="AM39" s="749">
        <f t="shared" si="17"/>
        <v>1152210</v>
      </c>
      <c r="AN39" s="749">
        <f t="shared" si="18"/>
        <v>1152210</v>
      </c>
      <c r="AO39" s="749">
        <f t="shared" si="19"/>
        <v>1152210</v>
      </c>
      <c r="AP39" s="749">
        <f t="shared" si="20"/>
        <v>0</v>
      </c>
      <c r="AQ39" s="749">
        <f t="shared" si="21"/>
        <v>0</v>
      </c>
      <c r="AR39" s="749">
        <f t="shared" si="22"/>
        <v>0</v>
      </c>
      <c r="AS39" s="749">
        <f t="shared" si="23"/>
        <v>0</v>
      </c>
    </row>
    <row r="40" spans="2:45" outlineLevel="1" x14ac:dyDescent="0.2">
      <c r="B40" s="115">
        <v>32</v>
      </c>
      <c r="C40" s="38" t="s">
        <v>553</v>
      </c>
      <c r="D40" s="38" t="s">
        <v>564</v>
      </c>
      <c r="E40" s="33" t="s">
        <v>602</v>
      </c>
      <c r="F40" s="57">
        <v>116942.59200000002</v>
      </c>
      <c r="G40" s="220">
        <v>0.10931818181818181</v>
      </c>
      <c r="H40" s="220">
        <v>0.10909090909090909</v>
      </c>
      <c r="I40" s="220">
        <v>0.10477272727272727</v>
      </c>
      <c r="J40" s="220">
        <v>0.10227272727272728</v>
      </c>
      <c r="K40" s="220">
        <v>0.1</v>
      </c>
      <c r="L40" s="220">
        <v>9.636363636363636E-2</v>
      </c>
      <c r="M40" s="220"/>
      <c r="N40" s="220"/>
      <c r="O40" s="220"/>
      <c r="P40" s="220"/>
      <c r="Q40" s="58">
        <v>0.04</v>
      </c>
      <c r="R40" s="58">
        <v>0.58499999999999996</v>
      </c>
      <c r="S40" s="59"/>
      <c r="T40" s="59"/>
      <c r="U40" s="59"/>
      <c r="V40" s="176">
        <f t="shared" si="13"/>
        <v>20262.563182254547</v>
      </c>
      <c r="W40" s="176">
        <f t="shared" si="1"/>
        <v>21029.254762123637</v>
      </c>
      <c r="X40" s="176">
        <f t="shared" si="2"/>
        <v>21004.72063156783</v>
      </c>
      <c r="Y40" s="176">
        <f t="shared" si="3"/>
        <v>21323.664328793373</v>
      </c>
      <c r="Z40" s="176">
        <f t="shared" si="4"/>
        <v>21683.797326346328</v>
      </c>
      <c r="AA40" s="176">
        <f t="shared" si="5"/>
        <v>21731.10742960381</v>
      </c>
      <c r="AB40" s="176">
        <f t="shared" si="6"/>
        <v>0</v>
      </c>
      <c r="AC40" s="176">
        <f t="shared" si="7"/>
        <v>0</v>
      </c>
      <c r="AD40" s="176">
        <f t="shared" si="8"/>
        <v>0</v>
      </c>
      <c r="AE40" s="176">
        <f t="shared" si="9"/>
        <v>0</v>
      </c>
      <c r="AF40" s="430">
        <f t="shared" si="24"/>
        <v>127035.10766068954</v>
      </c>
      <c r="AG40" s="479">
        <f t="shared" si="10"/>
        <v>0.62181818181818171</v>
      </c>
      <c r="AH40" s="203">
        <f t="shared" si="11"/>
        <v>2.3393819724187646E-3</v>
      </c>
      <c r="AI40" s="714">
        <f>IFERROR(VLOOKUP($C40,'General Information'!$B$69:$C$88,2,0),0)</f>
        <v>0.17</v>
      </c>
      <c r="AJ40" s="749">
        <f t="shared" si="14"/>
        <v>23707.198923237818</v>
      </c>
      <c r="AK40" s="749">
        <f t="shared" si="15"/>
        <v>24604.228071684654</v>
      </c>
      <c r="AL40" s="749">
        <f t="shared" si="16"/>
        <v>24575.523138934361</v>
      </c>
      <c r="AM40" s="749">
        <f t="shared" si="17"/>
        <v>24948.687264688244</v>
      </c>
      <c r="AN40" s="749">
        <f t="shared" si="18"/>
        <v>25370.042871825204</v>
      </c>
      <c r="AO40" s="749">
        <f t="shared" si="19"/>
        <v>25425.395692636455</v>
      </c>
      <c r="AP40" s="749">
        <f t="shared" si="20"/>
        <v>0</v>
      </c>
      <c r="AQ40" s="749">
        <f t="shared" si="21"/>
        <v>0</v>
      </c>
      <c r="AR40" s="749">
        <f t="shared" si="22"/>
        <v>0</v>
      </c>
      <c r="AS40" s="749">
        <f t="shared" si="23"/>
        <v>0</v>
      </c>
    </row>
    <row r="41" spans="2:45" outlineLevel="1" x14ac:dyDescent="0.2">
      <c r="B41" s="115">
        <v>33</v>
      </c>
      <c r="C41" s="38" t="s">
        <v>553</v>
      </c>
      <c r="D41" s="38" t="s">
        <v>606</v>
      </c>
      <c r="E41" s="33" t="s">
        <v>602</v>
      </c>
      <c r="F41" s="57">
        <v>116942.59200000002</v>
      </c>
      <c r="G41" s="220">
        <v>3.6439393939393938E-2</v>
      </c>
      <c r="H41" s="220">
        <v>3.6363636363636362E-2</v>
      </c>
      <c r="I41" s="220">
        <v>3.4924242424242427E-2</v>
      </c>
      <c r="J41" s="220">
        <v>3.4090909090909088E-2</v>
      </c>
      <c r="K41" s="220">
        <v>3.3333333333333333E-2</v>
      </c>
      <c r="L41" s="220">
        <v>3.212121212121212E-2</v>
      </c>
      <c r="M41" s="220"/>
      <c r="N41" s="220"/>
      <c r="O41" s="220"/>
      <c r="P41" s="220"/>
      <c r="Q41" s="58">
        <v>0.04</v>
      </c>
      <c r="R41" s="58">
        <v>0.58499999999999996</v>
      </c>
      <c r="S41" s="59"/>
      <c r="T41" s="59"/>
      <c r="U41" s="59"/>
      <c r="V41" s="176">
        <f t="shared" si="13"/>
        <v>6754.1877274181825</v>
      </c>
      <c r="W41" s="176">
        <f t="shared" ref="W41:W72" si="25">IF(ISERROR(YEARFRAC(end_period_1,end_period_2)),0,($F41*(1+$R41)*$H41)*(1+$Q41)^(YEARFRAC(end_period_1,end_period_2)))</f>
        <v>7009.751587374546</v>
      </c>
      <c r="X41" s="176">
        <f t="shared" ref="X41:X72" si="26">IF(ISERROR(YEARFRAC(end_period_1,end_period_3)),0,($F41*(1+$R41)*$I41)*(1+$Q41)^(YEARFRAC(end_period_1,end_period_3)))</f>
        <v>7001.5735438559441</v>
      </c>
      <c r="Y41" s="176">
        <f t="shared" ref="Y41:Y72" si="27">IF(ISERROR(YEARFRAC(end_period_1,end_period_4)),0,($F41*(1+$R41)*$J41)*(1+$Q41)^(YEARFRAC(end_period_1,end_period_4)))</f>
        <v>7107.8881095977904</v>
      </c>
      <c r="Z41" s="176">
        <f t="shared" ref="Z41:Z72" si="28">IF(ISERROR(YEARFRAC(end_period_1,end_period_5)),0,($F41*(1+$R41)*$K41)*(1+$Q41)^(YEARFRAC(end_period_1,end_period_5)))</f>
        <v>7227.9324421154424</v>
      </c>
      <c r="AA41" s="176">
        <f t="shared" ref="AA41:AA72" si="29">IF(ISERROR(YEARFRAC(end_period_1,end_period_6)),0,($F41*(1+$R41)*$L41)*(1+$Q41)^(YEARFRAC(end_period_1,end_period_6)))</f>
        <v>7243.7024765346041</v>
      </c>
      <c r="AB41" s="176">
        <f t="shared" ref="AB41:AB72" si="30">IF(ISERROR(YEARFRAC(end_period_1,end_period_7)),0,($F41*(1+$R41)*$M41)*(1+$Q41)^(YEARFRAC(end_period_1,end_period_7)))</f>
        <v>0</v>
      </c>
      <c r="AC41" s="176">
        <f t="shared" ref="AC41:AC72" si="31">IF(ISERROR(YEARFRAC(end_period_1,end_period_8)),0,($F41*(1+$R41)*$N41)*(1+$Q41)^(YEARFRAC(end_period_1,end_period_8)))</f>
        <v>0</v>
      </c>
      <c r="AD41" s="176">
        <f t="shared" ref="AD41:AD72" si="32">IF(ISERROR(YEARFRAC(end_period_1,end_period_9)),0,($F41*(1+$R41)*$O41)*(1+$Q41)^(YEARFRAC(end_period_1,end_period_9)))</f>
        <v>0</v>
      </c>
      <c r="AE41" s="176">
        <f t="shared" ref="AE41:AE72" si="33">IF(ISERROR(YEARFRAC(end_period_1,end_period_10)),0,($F41*(1+$R41)*$P41)*(1+$Q41)^(YEARFRAC(end_period_1,end_period_10)))</f>
        <v>0</v>
      </c>
      <c r="AF41" s="430">
        <f t="shared" si="24"/>
        <v>42345.03588689652</v>
      </c>
      <c r="AG41" s="479">
        <f t="shared" ref="AG41:AG72" si="34">SUM(G41:P41)</f>
        <v>0.20727272727272728</v>
      </c>
      <c r="AH41" s="203">
        <f t="shared" ref="AH41:AH72" si="35">IFERROR($AF41/SUM($AF$7,$AF$210,$AF$313,$AF$366,$AF$569,$AF$622),0)</f>
        <v>7.7979399080625495E-4</v>
      </c>
      <c r="AI41" s="714">
        <f>IFERROR(VLOOKUP($C41,'General Information'!$B$69:$C$88,2,0),0)</f>
        <v>0.17</v>
      </c>
      <c r="AJ41" s="749">
        <f t="shared" si="14"/>
        <v>7902.3996410792734</v>
      </c>
      <c r="AK41" s="749">
        <f t="shared" si="15"/>
        <v>8201.4093572282181</v>
      </c>
      <c r="AL41" s="749">
        <f t="shared" si="16"/>
        <v>8191.8410463114542</v>
      </c>
      <c r="AM41" s="749">
        <f t="shared" si="17"/>
        <v>8316.2290882294146</v>
      </c>
      <c r="AN41" s="749">
        <f t="shared" si="18"/>
        <v>8456.6809572750662</v>
      </c>
      <c r="AO41" s="749">
        <f t="shared" si="19"/>
        <v>8475.1318975454869</v>
      </c>
      <c r="AP41" s="749">
        <f t="shared" si="20"/>
        <v>0</v>
      </c>
      <c r="AQ41" s="749">
        <f t="shared" si="21"/>
        <v>0</v>
      </c>
      <c r="AR41" s="749">
        <f t="shared" si="22"/>
        <v>0</v>
      </c>
      <c r="AS41" s="749">
        <f t="shared" si="23"/>
        <v>0</v>
      </c>
    </row>
    <row r="42" spans="2:45" outlineLevel="1" x14ac:dyDescent="0.2">
      <c r="B42" s="115">
        <v>34</v>
      </c>
      <c r="C42" s="38" t="s">
        <v>553</v>
      </c>
      <c r="D42" s="38" t="s">
        <v>618</v>
      </c>
      <c r="E42" s="33" t="s">
        <v>685</v>
      </c>
      <c r="F42" s="57">
        <v>97056.960000000006</v>
      </c>
      <c r="G42" s="220">
        <v>0.17575757575757575</v>
      </c>
      <c r="H42" s="220">
        <v>0.16333333333333333</v>
      </c>
      <c r="I42" s="220">
        <v>0.16060606060606061</v>
      </c>
      <c r="J42" s="220">
        <v>0.15757575757575756</v>
      </c>
      <c r="K42" s="220">
        <v>0.15151515151515152</v>
      </c>
      <c r="L42" s="220">
        <v>0.1484848484848485</v>
      </c>
      <c r="M42" s="220"/>
      <c r="N42" s="220"/>
      <c r="O42" s="220"/>
      <c r="P42" s="220"/>
      <c r="Q42" s="58">
        <v>0.04</v>
      </c>
      <c r="R42" s="58">
        <v>0.58499999999999996</v>
      </c>
      <c r="S42" s="59"/>
      <c r="T42" s="59"/>
      <c r="U42" s="59"/>
      <c r="V42" s="176">
        <f t="shared" si="13"/>
        <v>27037.716160000004</v>
      </c>
      <c r="W42" s="176">
        <f t="shared" si="25"/>
        <v>26131.486501120002</v>
      </c>
      <c r="X42" s="176">
        <f t="shared" si="26"/>
        <v>26722.959850496009</v>
      </c>
      <c r="Y42" s="176">
        <f t="shared" si="27"/>
        <v>27267.503183298566</v>
      </c>
      <c r="Z42" s="176">
        <f t="shared" si="28"/>
        <v>27267.50318329857</v>
      </c>
      <c r="AA42" s="176">
        <f t="shared" si="29"/>
        <v>27791.039244417905</v>
      </c>
      <c r="AB42" s="176">
        <f t="shared" si="30"/>
        <v>0</v>
      </c>
      <c r="AC42" s="176">
        <f t="shared" si="31"/>
        <v>0</v>
      </c>
      <c r="AD42" s="176">
        <f t="shared" si="32"/>
        <v>0</v>
      </c>
      <c r="AE42" s="176">
        <f t="shared" si="33"/>
        <v>0</v>
      </c>
      <c r="AF42" s="430">
        <f t="shared" si="24"/>
        <v>162218.20812263107</v>
      </c>
      <c r="AG42" s="479">
        <f t="shared" si="34"/>
        <v>0.95727272727272728</v>
      </c>
      <c r="AH42" s="203">
        <f t="shared" si="35"/>
        <v>2.9872872048392804E-3</v>
      </c>
      <c r="AI42" s="714">
        <f>IFERROR(VLOOKUP($C42,'General Information'!$B$69:$C$88,2,0),0)</f>
        <v>0.17</v>
      </c>
      <c r="AJ42" s="749">
        <f t="shared" si="14"/>
        <v>31634.127907200003</v>
      </c>
      <c r="AK42" s="749">
        <f t="shared" si="15"/>
        <v>30573.8392063104</v>
      </c>
      <c r="AL42" s="749">
        <f t="shared" si="16"/>
        <v>31265.863025080329</v>
      </c>
      <c r="AM42" s="749">
        <f t="shared" si="17"/>
        <v>31902.978724459321</v>
      </c>
      <c r="AN42" s="749">
        <f t="shared" si="18"/>
        <v>31902.978724459324</v>
      </c>
      <c r="AO42" s="749">
        <f t="shared" si="19"/>
        <v>32515.515915968947</v>
      </c>
      <c r="AP42" s="749">
        <f t="shared" si="20"/>
        <v>0</v>
      </c>
      <c r="AQ42" s="749">
        <f t="shared" si="21"/>
        <v>0</v>
      </c>
      <c r="AR42" s="749">
        <f t="shared" si="22"/>
        <v>0</v>
      </c>
      <c r="AS42" s="749">
        <f t="shared" si="23"/>
        <v>0</v>
      </c>
    </row>
    <row r="43" spans="2:45" outlineLevel="1" x14ac:dyDescent="0.2">
      <c r="B43" s="115">
        <v>35</v>
      </c>
      <c r="C43" s="38" t="s">
        <v>553</v>
      </c>
      <c r="D43" s="38" t="s">
        <v>618</v>
      </c>
      <c r="E43" s="33" t="s">
        <v>686</v>
      </c>
      <c r="F43" s="57">
        <v>72775.559999999983</v>
      </c>
      <c r="G43" s="220">
        <v>0.10606060606060606</v>
      </c>
      <c r="H43" s="220">
        <v>0.10606060606060606</v>
      </c>
      <c r="I43" s="220">
        <v>0.10303030303030303</v>
      </c>
      <c r="J43" s="220">
        <v>9.6666666666666665E-2</v>
      </c>
      <c r="K43" s="220">
        <v>9.4242424242424239E-2</v>
      </c>
      <c r="L43" s="220">
        <v>9.0909090909090912E-2</v>
      </c>
      <c r="M43" s="220"/>
      <c r="N43" s="220"/>
      <c r="O43" s="220"/>
      <c r="P43" s="220"/>
      <c r="Q43" s="58">
        <v>0.04</v>
      </c>
      <c r="R43" s="58">
        <v>0.58499999999999996</v>
      </c>
      <c r="S43" s="59"/>
      <c r="T43" s="59"/>
      <c r="U43" s="59"/>
      <c r="V43" s="176">
        <f t="shared" si="13"/>
        <v>12234.012699999997</v>
      </c>
      <c r="W43" s="176">
        <f t="shared" si="25"/>
        <v>12723.373207999997</v>
      </c>
      <c r="X43" s="176">
        <f t="shared" si="26"/>
        <v>12854.242189567996</v>
      </c>
      <c r="Y43" s="176">
        <f t="shared" si="27"/>
        <v>12542.71584944435</v>
      </c>
      <c r="Z43" s="176">
        <f t="shared" si="28"/>
        <v>12717.291581016554</v>
      </c>
      <c r="AA43" s="176">
        <f t="shared" si="29"/>
        <v>12758.183193817253</v>
      </c>
      <c r="AB43" s="176">
        <f t="shared" si="30"/>
        <v>0</v>
      </c>
      <c r="AC43" s="176">
        <f t="shared" si="31"/>
        <v>0</v>
      </c>
      <c r="AD43" s="176">
        <f t="shared" si="32"/>
        <v>0</v>
      </c>
      <c r="AE43" s="176">
        <f t="shared" si="33"/>
        <v>0</v>
      </c>
      <c r="AF43" s="430">
        <f t="shared" si="24"/>
        <v>75829.818721846153</v>
      </c>
      <c r="AG43" s="479">
        <f t="shared" si="34"/>
        <v>0.59696969696969704</v>
      </c>
      <c r="AH43" s="203">
        <f t="shared" si="35"/>
        <v>1.3964242968447051E-3</v>
      </c>
      <c r="AI43" s="714">
        <f>IFERROR(VLOOKUP($C43,'General Information'!$B$69:$C$88,2,0),0)</f>
        <v>0.17</v>
      </c>
      <c r="AJ43" s="749">
        <f t="shared" si="14"/>
        <v>14313.794858999996</v>
      </c>
      <c r="AK43" s="749">
        <f t="shared" si="15"/>
        <v>14886.346653359997</v>
      </c>
      <c r="AL43" s="749">
        <f t="shared" si="16"/>
        <v>15039.463361794555</v>
      </c>
      <c r="AM43" s="749">
        <f t="shared" si="17"/>
        <v>14674.977543849889</v>
      </c>
      <c r="AN43" s="749">
        <f t="shared" si="18"/>
        <v>14879.231149789368</v>
      </c>
      <c r="AO43" s="749">
        <f t="shared" si="19"/>
        <v>14927.074336766185</v>
      </c>
      <c r="AP43" s="749">
        <f t="shared" si="20"/>
        <v>0</v>
      </c>
      <c r="AQ43" s="749">
        <f t="shared" si="21"/>
        <v>0</v>
      </c>
      <c r="AR43" s="749">
        <f t="shared" si="22"/>
        <v>0</v>
      </c>
      <c r="AS43" s="749">
        <f t="shared" si="23"/>
        <v>0</v>
      </c>
    </row>
    <row r="44" spans="2:45" outlineLevel="1" x14ac:dyDescent="0.2">
      <c r="B44" s="115">
        <v>36</v>
      </c>
      <c r="C44" s="38" t="s">
        <v>553</v>
      </c>
      <c r="D44" s="38" t="s">
        <v>564</v>
      </c>
      <c r="E44" s="33" t="s">
        <v>602</v>
      </c>
      <c r="F44" s="57">
        <v>116942.59200000002</v>
      </c>
      <c r="G44" s="220">
        <v>0.37045454545454548</v>
      </c>
      <c r="H44" s="220">
        <v>0.36136363636363639</v>
      </c>
      <c r="I44" s="220">
        <v>0.35136363636363638</v>
      </c>
      <c r="J44" s="220">
        <v>0.3431818181818182</v>
      </c>
      <c r="K44" s="220">
        <v>0.32954545454545453</v>
      </c>
      <c r="L44" s="220">
        <v>0.31818181818181818</v>
      </c>
      <c r="M44" s="220"/>
      <c r="N44" s="220"/>
      <c r="O44" s="220"/>
      <c r="P44" s="220"/>
      <c r="Q44" s="58">
        <v>0.04</v>
      </c>
      <c r="R44" s="58">
        <v>0.58499999999999996</v>
      </c>
      <c r="S44" s="59"/>
      <c r="T44" s="59"/>
      <c r="U44" s="59"/>
      <c r="V44" s="176">
        <f t="shared" si="13"/>
        <v>68665.234900363648</v>
      </c>
      <c r="W44" s="176">
        <f t="shared" si="25"/>
        <v>69659.406399534564</v>
      </c>
      <c r="X44" s="176">
        <f t="shared" si="26"/>
        <v>70440.993701526822</v>
      </c>
      <c r="Y44" s="176">
        <f t="shared" si="27"/>
        <v>71552.74030328443</v>
      </c>
      <c r="Z44" s="176">
        <f t="shared" si="28"/>
        <v>71457.968461823126</v>
      </c>
      <c r="AA44" s="176">
        <f t="shared" si="29"/>
        <v>71753.656607182405</v>
      </c>
      <c r="AB44" s="176">
        <f t="shared" si="30"/>
        <v>0</v>
      </c>
      <c r="AC44" s="176">
        <f t="shared" si="31"/>
        <v>0</v>
      </c>
      <c r="AD44" s="176">
        <f t="shared" si="32"/>
        <v>0</v>
      </c>
      <c r="AE44" s="176">
        <f t="shared" si="33"/>
        <v>0</v>
      </c>
      <c r="AF44" s="430">
        <f t="shared" si="24"/>
        <v>423530.00037371501</v>
      </c>
      <c r="AG44" s="479">
        <f t="shared" si="34"/>
        <v>2.0740909090909092</v>
      </c>
      <c r="AH44" s="203">
        <f t="shared" si="35"/>
        <v>7.7994065254716966E-3</v>
      </c>
      <c r="AI44" s="714">
        <f>IFERROR(VLOOKUP($C44,'General Information'!$B$69:$C$88,2,0),0)</f>
        <v>0.17</v>
      </c>
      <c r="AJ44" s="749">
        <f t="shared" si="14"/>
        <v>80338.32483342546</v>
      </c>
      <c r="AK44" s="749">
        <f t="shared" si="15"/>
        <v>81501.505487455433</v>
      </c>
      <c r="AL44" s="749">
        <f t="shared" si="16"/>
        <v>82415.96263078638</v>
      </c>
      <c r="AM44" s="749">
        <f t="shared" si="17"/>
        <v>83716.706154842774</v>
      </c>
      <c r="AN44" s="749">
        <f t="shared" si="18"/>
        <v>83605.823100333058</v>
      </c>
      <c r="AO44" s="749">
        <f t="shared" si="19"/>
        <v>83951.778230403404</v>
      </c>
      <c r="AP44" s="749">
        <f t="shared" si="20"/>
        <v>0</v>
      </c>
      <c r="AQ44" s="749">
        <f t="shared" si="21"/>
        <v>0</v>
      </c>
      <c r="AR44" s="749">
        <f t="shared" si="22"/>
        <v>0</v>
      </c>
      <c r="AS44" s="749">
        <f t="shared" si="23"/>
        <v>0</v>
      </c>
    </row>
    <row r="45" spans="2:45" outlineLevel="1" x14ac:dyDescent="0.2">
      <c r="B45" s="115">
        <v>37</v>
      </c>
      <c r="C45" s="38" t="s">
        <v>553</v>
      </c>
      <c r="D45" s="38" t="s">
        <v>606</v>
      </c>
      <c r="E45" s="33" t="s">
        <v>602</v>
      </c>
      <c r="F45" s="57">
        <v>116942.59200000002</v>
      </c>
      <c r="G45" s="220">
        <v>0.12348484848484849</v>
      </c>
      <c r="H45" s="220">
        <v>0.12045454545454545</v>
      </c>
      <c r="I45" s="220">
        <v>0.11712121212121213</v>
      </c>
      <c r="J45" s="220">
        <v>0.1143939393939394</v>
      </c>
      <c r="K45" s="220">
        <v>0.10984848484848485</v>
      </c>
      <c r="L45" s="220">
        <v>0.10606060606060606</v>
      </c>
      <c r="M45" s="220"/>
      <c r="N45" s="220"/>
      <c r="O45" s="220"/>
      <c r="P45" s="220"/>
      <c r="Q45" s="58">
        <v>0.04</v>
      </c>
      <c r="R45" s="58">
        <v>0.58499999999999996</v>
      </c>
      <c r="S45" s="59"/>
      <c r="T45" s="59"/>
      <c r="U45" s="59"/>
      <c r="V45" s="176">
        <f t="shared" si="13"/>
        <v>22888.411633454551</v>
      </c>
      <c r="W45" s="176">
        <f t="shared" si="25"/>
        <v>23219.802133178186</v>
      </c>
      <c r="X45" s="176">
        <f t="shared" si="26"/>
        <v>23480.331233842277</v>
      </c>
      <c r="Y45" s="176">
        <f t="shared" si="27"/>
        <v>23850.913434428145</v>
      </c>
      <c r="Z45" s="176">
        <f t="shared" si="28"/>
        <v>23819.322820607707</v>
      </c>
      <c r="AA45" s="176">
        <f t="shared" si="29"/>
        <v>23917.88553572747</v>
      </c>
      <c r="AB45" s="176">
        <f t="shared" si="30"/>
        <v>0</v>
      </c>
      <c r="AC45" s="176">
        <f t="shared" si="31"/>
        <v>0</v>
      </c>
      <c r="AD45" s="176">
        <f t="shared" si="32"/>
        <v>0</v>
      </c>
      <c r="AE45" s="176">
        <f t="shared" si="33"/>
        <v>0</v>
      </c>
      <c r="AF45" s="430">
        <f t="shared" si="24"/>
        <v>141176.66679123833</v>
      </c>
      <c r="AG45" s="479">
        <f t="shared" si="34"/>
        <v>0.6913636363636364</v>
      </c>
      <c r="AH45" s="203">
        <f t="shared" si="35"/>
        <v>2.5998021751572321E-3</v>
      </c>
      <c r="AI45" s="714">
        <f>IFERROR(VLOOKUP($C45,'General Information'!$B$69:$C$88,2,0),0)</f>
        <v>0.17</v>
      </c>
      <c r="AJ45" s="749">
        <f t="shared" si="14"/>
        <v>26779.441611141821</v>
      </c>
      <c r="AK45" s="749">
        <f t="shared" si="15"/>
        <v>27167.168495818474</v>
      </c>
      <c r="AL45" s="749">
        <f t="shared" si="16"/>
        <v>27471.987543595464</v>
      </c>
      <c r="AM45" s="749">
        <f t="shared" si="17"/>
        <v>27905.568718280927</v>
      </c>
      <c r="AN45" s="749">
        <f t="shared" si="18"/>
        <v>27868.607700111017</v>
      </c>
      <c r="AO45" s="749">
        <f t="shared" si="19"/>
        <v>27983.926076801137</v>
      </c>
      <c r="AP45" s="749">
        <f t="shared" si="20"/>
        <v>0</v>
      </c>
      <c r="AQ45" s="749">
        <f t="shared" si="21"/>
        <v>0</v>
      </c>
      <c r="AR45" s="749">
        <f t="shared" si="22"/>
        <v>0</v>
      </c>
      <c r="AS45" s="749">
        <f t="shared" si="23"/>
        <v>0</v>
      </c>
    </row>
    <row r="46" spans="2:45" outlineLevel="1" x14ac:dyDescent="0.2">
      <c r="B46" s="115">
        <v>38</v>
      </c>
      <c r="C46" s="38" t="s">
        <v>553</v>
      </c>
      <c r="D46" s="38" t="s">
        <v>618</v>
      </c>
      <c r="E46" s="33" t="s">
        <v>685</v>
      </c>
      <c r="F46" s="57">
        <v>97056.960000000006</v>
      </c>
      <c r="G46" s="220">
        <v>0.5757575757575758</v>
      </c>
      <c r="H46" s="220">
        <v>0.56060606060606055</v>
      </c>
      <c r="I46" s="220">
        <v>0.54545454545454541</v>
      </c>
      <c r="J46" s="220">
        <v>0.53030303030303028</v>
      </c>
      <c r="K46" s="220">
        <v>0.51696969696969697</v>
      </c>
      <c r="L46" s="220">
        <v>0.5</v>
      </c>
      <c r="M46" s="220"/>
      <c r="N46" s="220"/>
      <c r="O46" s="220"/>
      <c r="P46" s="220"/>
      <c r="Q46" s="58">
        <v>0.04</v>
      </c>
      <c r="R46" s="58">
        <v>0.58499999999999996</v>
      </c>
      <c r="S46" s="59"/>
      <c r="T46" s="59"/>
      <c r="U46" s="59"/>
      <c r="V46" s="176">
        <f t="shared" si="13"/>
        <v>88571.828800000018</v>
      </c>
      <c r="W46" s="176">
        <f t="shared" si="25"/>
        <v>89690.630848000001</v>
      </c>
      <c r="X46" s="176">
        <f t="shared" si="26"/>
        <v>90757.22213376002</v>
      </c>
      <c r="Y46" s="176">
        <f t="shared" si="27"/>
        <v>91765.635713024007</v>
      </c>
      <c r="Z46" s="176">
        <f t="shared" si="28"/>
        <v>93036.720861414709</v>
      </c>
      <c r="AA46" s="176">
        <f t="shared" si="29"/>
        <v>93582.070925080698</v>
      </c>
      <c r="AB46" s="176">
        <f t="shared" si="30"/>
        <v>0</v>
      </c>
      <c r="AC46" s="176">
        <f t="shared" si="31"/>
        <v>0</v>
      </c>
      <c r="AD46" s="176">
        <f t="shared" si="32"/>
        <v>0</v>
      </c>
      <c r="AE46" s="176">
        <f t="shared" si="33"/>
        <v>0</v>
      </c>
      <c r="AF46" s="430">
        <f t="shared" si="24"/>
        <v>547404.1092812795</v>
      </c>
      <c r="AG46" s="479">
        <f t="shared" si="34"/>
        <v>3.229090909090909</v>
      </c>
      <c r="AH46" s="203">
        <f t="shared" si="35"/>
        <v>1.0080577947798668E-2</v>
      </c>
      <c r="AI46" s="714">
        <f>IFERROR(VLOOKUP($C46,'General Information'!$B$69:$C$88,2,0),0)</f>
        <v>0.17</v>
      </c>
      <c r="AJ46" s="749">
        <f t="shared" si="14"/>
        <v>103629.03969600001</v>
      </c>
      <c r="AK46" s="749">
        <f t="shared" si="15"/>
        <v>104938.03809216</v>
      </c>
      <c r="AL46" s="749">
        <f t="shared" si="16"/>
        <v>106185.94989649922</v>
      </c>
      <c r="AM46" s="749">
        <f t="shared" si="17"/>
        <v>107365.79378423808</v>
      </c>
      <c r="AN46" s="749">
        <f t="shared" si="18"/>
        <v>108852.9634078552</v>
      </c>
      <c r="AO46" s="749">
        <f t="shared" si="19"/>
        <v>109491.02298234441</v>
      </c>
      <c r="AP46" s="749">
        <f t="shared" si="20"/>
        <v>0</v>
      </c>
      <c r="AQ46" s="749">
        <f t="shared" si="21"/>
        <v>0</v>
      </c>
      <c r="AR46" s="749">
        <f t="shared" si="22"/>
        <v>0</v>
      </c>
      <c r="AS46" s="749">
        <f t="shared" si="23"/>
        <v>0</v>
      </c>
    </row>
    <row r="47" spans="2:45" outlineLevel="1" x14ac:dyDescent="0.2">
      <c r="B47" s="115">
        <v>39</v>
      </c>
      <c r="C47" s="38" t="s">
        <v>553</v>
      </c>
      <c r="D47" s="38" t="s">
        <v>618</v>
      </c>
      <c r="E47" s="33" t="s">
        <v>686</v>
      </c>
      <c r="F47" s="57">
        <v>72775.559999999983</v>
      </c>
      <c r="G47" s="220">
        <v>0.36363636363636365</v>
      </c>
      <c r="H47" s="220">
        <v>0.34848484848484851</v>
      </c>
      <c r="I47" s="220">
        <v>0.33606060606060606</v>
      </c>
      <c r="J47" s="220">
        <v>0.32121212121212123</v>
      </c>
      <c r="K47" s="220">
        <v>0.31515151515151513</v>
      </c>
      <c r="L47" s="220">
        <v>0.31060606060606061</v>
      </c>
      <c r="M47" s="220"/>
      <c r="N47" s="220"/>
      <c r="O47" s="220"/>
      <c r="P47" s="220"/>
      <c r="Q47" s="58">
        <v>0.04</v>
      </c>
      <c r="R47" s="58">
        <v>0.58499999999999996</v>
      </c>
      <c r="S47" s="59"/>
      <c r="T47" s="59"/>
      <c r="U47" s="59"/>
      <c r="V47" s="176">
        <f t="shared" si="13"/>
        <v>41945.186399999991</v>
      </c>
      <c r="W47" s="176">
        <f t="shared" si="25"/>
        <v>41805.369111999993</v>
      </c>
      <c r="X47" s="176">
        <f t="shared" si="26"/>
        <v>41927.513494796796</v>
      </c>
      <c r="Y47" s="176">
        <f t="shared" si="27"/>
        <v>41677.98996994047</v>
      </c>
      <c r="Z47" s="176">
        <f t="shared" si="28"/>
        <v>42527.277312724167</v>
      </c>
      <c r="AA47" s="176">
        <f t="shared" si="29"/>
        <v>43590.459245542275</v>
      </c>
      <c r="AB47" s="176">
        <f t="shared" si="30"/>
        <v>0</v>
      </c>
      <c r="AC47" s="176">
        <f t="shared" si="31"/>
        <v>0</v>
      </c>
      <c r="AD47" s="176">
        <f t="shared" si="32"/>
        <v>0</v>
      </c>
      <c r="AE47" s="176">
        <f t="shared" si="33"/>
        <v>0</v>
      </c>
      <c r="AF47" s="430">
        <f t="shared" si="24"/>
        <v>253473.79553500368</v>
      </c>
      <c r="AG47" s="479">
        <f t="shared" si="34"/>
        <v>1.9951515151515153</v>
      </c>
      <c r="AH47" s="203">
        <f t="shared" si="35"/>
        <v>4.6677807314413769E-3</v>
      </c>
      <c r="AI47" s="714">
        <f>IFERROR(VLOOKUP($C47,'General Information'!$B$69:$C$88,2,0),0)</f>
        <v>0.17</v>
      </c>
      <c r="AJ47" s="749">
        <f t="shared" si="14"/>
        <v>49075.868087999988</v>
      </c>
      <c r="AK47" s="749">
        <f t="shared" si="15"/>
        <v>48912.281861039992</v>
      </c>
      <c r="AL47" s="749">
        <f t="shared" si="16"/>
        <v>49055.190788912252</v>
      </c>
      <c r="AM47" s="749">
        <f t="shared" si="17"/>
        <v>48763.248264830348</v>
      </c>
      <c r="AN47" s="749">
        <f t="shared" si="18"/>
        <v>49756.914455887272</v>
      </c>
      <c r="AO47" s="749">
        <f t="shared" si="19"/>
        <v>51000.837317284459</v>
      </c>
      <c r="AP47" s="749">
        <f t="shared" si="20"/>
        <v>0</v>
      </c>
      <c r="AQ47" s="749">
        <f t="shared" si="21"/>
        <v>0</v>
      </c>
      <c r="AR47" s="749">
        <f t="shared" si="22"/>
        <v>0</v>
      </c>
      <c r="AS47" s="749">
        <f t="shared" si="23"/>
        <v>0</v>
      </c>
    </row>
    <row r="48" spans="2:45" outlineLevel="1" x14ac:dyDescent="0.2">
      <c r="B48" s="115">
        <v>40</v>
      </c>
      <c r="C48" s="38" t="s">
        <v>555</v>
      </c>
      <c r="D48" s="38" t="s">
        <v>637</v>
      </c>
      <c r="E48" s="33" t="s">
        <v>561</v>
      </c>
      <c r="F48" s="57">
        <v>120000</v>
      </c>
      <c r="G48" s="220">
        <v>6.5087216870606618E-2</v>
      </c>
      <c r="H48" s="220">
        <v>6.3191472689909337E-2</v>
      </c>
      <c r="I48" s="220">
        <v>6.1351048244010303E-2</v>
      </c>
      <c r="J48" s="220">
        <v>5.9564157149307094E-2</v>
      </c>
      <c r="K48" s="220">
        <v>5.7829140335131438E-2</v>
      </c>
      <c r="L48" s="220">
        <v>5.6144690106575725E-2</v>
      </c>
      <c r="M48" s="220">
        <v>7.4850299401197598E-2</v>
      </c>
      <c r="N48" s="220">
        <v>7.4850299401197598E-2</v>
      </c>
      <c r="O48" s="220">
        <v>7.4850299401197598E-2</v>
      </c>
      <c r="P48" s="220">
        <v>7.4850299401197598E-2</v>
      </c>
      <c r="Q48" s="58">
        <v>0.03</v>
      </c>
      <c r="R48" s="58">
        <v>0.67</v>
      </c>
      <c r="S48" s="59"/>
      <c r="T48" s="59"/>
      <c r="U48" s="59"/>
      <c r="V48" s="176">
        <f t="shared" si="13"/>
        <v>13043.478260869566</v>
      </c>
      <c r="W48" s="176">
        <f t="shared" si="25"/>
        <v>13043.478260869566</v>
      </c>
      <c r="X48" s="176">
        <f t="shared" si="26"/>
        <v>13043.500347246934</v>
      </c>
      <c r="Y48" s="176">
        <f t="shared" si="27"/>
        <v>13043.507494957896</v>
      </c>
      <c r="Z48" s="176">
        <f t="shared" si="28"/>
        <v>13043.476267152122</v>
      </c>
      <c r="AA48" s="176">
        <f t="shared" si="29"/>
        <v>13043.451563492252</v>
      </c>
      <c r="AB48" s="176">
        <f t="shared" si="30"/>
        <v>0</v>
      </c>
      <c r="AC48" s="176">
        <f t="shared" si="31"/>
        <v>0</v>
      </c>
      <c r="AD48" s="176">
        <f t="shared" si="32"/>
        <v>0</v>
      </c>
      <c r="AE48" s="176">
        <f t="shared" si="33"/>
        <v>0</v>
      </c>
      <c r="AF48" s="430">
        <f t="shared" si="24"/>
        <v>78260.892194588334</v>
      </c>
      <c r="AG48" s="479">
        <f t="shared" si="34"/>
        <v>0.66256892300033088</v>
      </c>
      <c r="AH48" s="203">
        <f t="shared" si="35"/>
        <v>1.4411930978516603E-3</v>
      </c>
      <c r="AI48" s="714">
        <f>IFERROR(VLOOKUP($C48,'General Information'!$B$69:$C$88,2,0),0)</f>
        <v>0.15</v>
      </c>
      <c r="AJ48" s="749">
        <f t="shared" si="14"/>
        <v>15000</v>
      </c>
      <c r="AK48" s="749">
        <f t="shared" si="15"/>
        <v>15000</v>
      </c>
      <c r="AL48" s="749">
        <f t="shared" si="16"/>
        <v>15000.025399333974</v>
      </c>
      <c r="AM48" s="749">
        <f t="shared" si="17"/>
        <v>15000.033619201578</v>
      </c>
      <c r="AN48" s="749">
        <f t="shared" si="18"/>
        <v>14999.997707224938</v>
      </c>
      <c r="AO48" s="749">
        <f t="shared" si="19"/>
        <v>14999.969298016089</v>
      </c>
      <c r="AP48" s="749">
        <f t="shared" si="20"/>
        <v>0</v>
      </c>
      <c r="AQ48" s="749">
        <f t="shared" si="21"/>
        <v>0</v>
      </c>
      <c r="AR48" s="749">
        <f t="shared" si="22"/>
        <v>0</v>
      </c>
      <c r="AS48" s="749">
        <f t="shared" si="23"/>
        <v>0</v>
      </c>
    </row>
    <row r="49" spans="2:45" outlineLevel="1" x14ac:dyDescent="0.2">
      <c r="B49" s="115">
        <v>41</v>
      </c>
      <c r="C49" s="38" t="s">
        <v>555</v>
      </c>
      <c r="D49" s="38" t="s">
        <v>637</v>
      </c>
      <c r="E49" s="33" t="s">
        <v>561</v>
      </c>
      <c r="F49" s="57">
        <v>120000</v>
      </c>
      <c r="G49" s="220">
        <v>8.6782955827475486E-2</v>
      </c>
      <c r="H49" s="220">
        <v>8.4255296919879111E-2</v>
      </c>
      <c r="I49" s="220">
        <v>8.18013976586804E-2</v>
      </c>
      <c r="J49" s="220">
        <v>7.941887619907613E-2</v>
      </c>
      <c r="K49" s="220">
        <v>7.7105520446841921E-2</v>
      </c>
      <c r="L49" s="220">
        <v>7.4859586808767628E-2</v>
      </c>
      <c r="M49" s="220"/>
      <c r="N49" s="220"/>
      <c r="O49" s="220"/>
      <c r="P49" s="220"/>
      <c r="Q49" s="58">
        <v>0.03</v>
      </c>
      <c r="R49" s="58">
        <v>0.67</v>
      </c>
      <c r="S49" s="59"/>
      <c r="T49" s="59"/>
      <c r="U49" s="59"/>
      <c r="V49" s="176">
        <f t="shared" si="13"/>
        <v>17391.304347826088</v>
      </c>
      <c r="W49" s="176">
        <f t="shared" si="25"/>
        <v>17391.304347826088</v>
      </c>
      <c r="X49" s="176">
        <f t="shared" si="26"/>
        <v>17391.333796329243</v>
      </c>
      <c r="Y49" s="176">
        <f t="shared" si="27"/>
        <v>17391.343326610528</v>
      </c>
      <c r="Z49" s="176">
        <f t="shared" si="28"/>
        <v>17391.301689536165</v>
      </c>
      <c r="AA49" s="176">
        <f t="shared" si="29"/>
        <v>17391.268751323001</v>
      </c>
      <c r="AB49" s="176">
        <f t="shared" si="30"/>
        <v>0</v>
      </c>
      <c r="AC49" s="176">
        <f t="shared" si="31"/>
        <v>0</v>
      </c>
      <c r="AD49" s="176">
        <f t="shared" si="32"/>
        <v>0</v>
      </c>
      <c r="AE49" s="176">
        <f t="shared" si="33"/>
        <v>0</v>
      </c>
      <c r="AF49" s="430">
        <f t="shared" si="24"/>
        <v>104347.85625945112</v>
      </c>
      <c r="AG49" s="479">
        <f t="shared" si="34"/>
        <v>0.4842236338607207</v>
      </c>
      <c r="AH49" s="203">
        <f t="shared" si="35"/>
        <v>1.9215907971355472E-3</v>
      </c>
      <c r="AI49" s="714">
        <f>IFERROR(VLOOKUP($C49,'General Information'!$B$69:$C$88,2,0),0)</f>
        <v>0.15</v>
      </c>
      <c r="AJ49" s="749">
        <f t="shared" si="14"/>
        <v>20000</v>
      </c>
      <c r="AK49" s="749">
        <f t="shared" si="15"/>
        <v>20000</v>
      </c>
      <c r="AL49" s="749">
        <f t="shared" si="16"/>
        <v>20000.033865778627</v>
      </c>
      <c r="AM49" s="749">
        <f t="shared" si="17"/>
        <v>20000.044825602105</v>
      </c>
      <c r="AN49" s="749">
        <f t="shared" si="18"/>
        <v>19999.996942966587</v>
      </c>
      <c r="AO49" s="749">
        <f t="shared" si="19"/>
        <v>19999.959064021448</v>
      </c>
      <c r="AP49" s="749">
        <f t="shared" si="20"/>
        <v>0</v>
      </c>
      <c r="AQ49" s="749">
        <f t="shared" si="21"/>
        <v>0</v>
      </c>
      <c r="AR49" s="749">
        <f t="shared" si="22"/>
        <v>0</v>
      </c>
      <c r="AS49" s="749">
        <f t="shared" si="23"/>
        <v>0</v>
      </c>
    </row>
    <row r="50" spans="2:45" outlineLevel="1" x14ac:dyDescent="0.2">
      <c r="B50" s="115">
        <v>42</v>
      </c>
      <c r="C50" s="38" t="s">
        <v>555</v>
      </c>
      <c r="D50" s="38" t="s">
        <v>744</v>
      </c>
      <c r="E50" s="33" t="s">
        <v>745</v>
      </c>
      <c r="F50" s="57">
        <v>26898.36</v>
      </c>
      <c r="G50" s="220">
        <v>0.2033214593601067</v>
      </c>
      <c r="H50" s="220">
        <v>0.19739965435320525</v>
      </c>
      <c r="I50" s="220">
        <v>0.19164816463343937</v>
      </c>
      <c r="J50" s="220">
        <v>0.18606693571945573</v>
      </c>
      <c r="K50" s="220">
        <v>0.18064758546437271</v>
      </c>
      <c r="L50" s="220">
        <v>0.17538628829998071</v>
      </c>
      <c r="M50" s="220"/>
      <c r="N50" s="220"/>
      <c r="O50" s="220"/>
      <c r="P50" s="220"/>
      <c r="Q50" s="58">
        <v>0.03</v>
      </c>
      <c r="R50" s="58">
        <v>0.59</v>
      </c>
      <c r="S50" s="59"/>
      <c r="T50" s="59"/>
      <c r="U50" s="59"/>
      <c r="V50" s="176">
        <f t="shared" si="13"/>
        <v>8695.7319572536962</v>
      </c>
      <c r="W50" s="176">
        <f t="shared" si="25"/>
        <v>8695.7398533123178</v>
      </c>
      <c r="X50" s="176">
        <f t="shared" si="26"/>
        <v>8695.6497777667046</v>
      </c>
      <c r="Y50" s="176">
        <f t="shared" si="27"/>
        <v>8695.6851304747506</v>
      </c>
      <c r="Z50" s="176">
        <f t="shared" si="28"/>
        <v>8695.6887434401524</v>
      </c>
      <c r="AA50" s="176">
        <f t="shared" si="29"/>
        <v>8695.7027744022216</v>
      </c>
      <c r="AB50" s="176">
        <f t="shared" si="30"/>
        <v>0</v>
      </c>
      <c r="AC50" s="176">
        <f t="shared" si="31"/>
        <v>0</v>
      </c>
      <c r="AD50" s="176">
        <f t="shared" si="32"/>
        <v>0</v>
      </c>
      <c r="AE50" s="176">
        <f t="shared" si="33"/>
        <v>0</v>
      </c>
      <c r="AF50" s="430">
        <f t="shared" si="24"/>
        <v>52174.198236649834</v>
      </c>
      <c r="AG50" s="479">
        <f t="shared" si="34"/>
        <v>1.1344700878305605</v>
      </c>
      <c r="AH50" s="203">
        <f t="shared" si="35"/>
        <v>9.6080037265155961E-4</v>
      </c>
      <c r="AI50" s="714">
        <f>IFERROR(VLOOKUP($C50,'General Information'!$B$69:$C$88,2,0),0)</f>
        <v>0.15</v>
      </c>
      <c r="AJ50" s="749">
        <f t="shared" si="14"/>
        <v>10000.09175084175</v>
      </c>
      <c r="AK50" s="749">
        <f t="shared" si="15"/>
        <v>10000.100831309164</v>
      </c>
      <c r="AL50" s="749">
        <f t="shared" si="16"/>
        <v>9999.99724443171</v>
      </c>
      <c r="AM50" s="749">
        <f t="shared" si="17"/>
        <v>10000.037900045962</v>
      </c>
      <c r="AN50" s="749">
        <f t="shared" si="18"/>
        <v>10000.042054956175</v>
      </c>
      <c r="AO50" s="749">
        <f t="shared" si="19"/>
        <v>10000.058190562555</v>
      </c>
      <c r="AP50" s="749">
        <f t="shared" si="20"/>
        <v>0</v>
      </c>
      <c r="AQ50" s="749">
        <f t="shared" si="21"/>
        <v>0</v>
      </c>
      <c r="AR50" s="749">
        <f t="shared" si="22"/>
        <v>0</v>
      </c>
      <c r="AS50" s="749">
        <f t="shared" si="23"/>
        <v>0</v>
      </c>
    </row>
    <row r="51" spans="2:45" outlineLevel="1" x14ac:dyDescent="0.2">
      <c r="B51" s="115">
        <v>43</v>
      </c>
      <c r="C51" s="38" t="s">
        <v>555</v>
      </c>
      <c r="D51" s="38" t="s">
        <v>746</v>
      </c>
      <c r="E51" s="33" t="s">
        <v>561</v>
      </c>
      <c r="F51" s="57">
        <v>141900</v>
      </c>
      <c r="G51" s="220">
        <v>7.0000000000000007E-2</v>
      </c>
      <c r="H51" s="220">
        <v>7.0000000000000007E-2</v>
      </c>
      <c r="I51" s="220">
        <v>7.0000000000000007E-2</v>
      </c>
      <c r="J51" s="220">
        <v>7.0000000000000007E-2</v>
      </c>
      <c r="K51" s="220">
        <v>7.0000000000000007E-2</v>
      </c>
      <c r="L51" s="220">
        <v>7.0000000000000007E-2</v>
      </c>
      <c r="M51" s="220"/>
      <c r="N51" s="220"/>
      <c r="O51" s="220"/>
      <c r="P51" s="220"/>
      <c r="Q51" s="58">
        <v>0.03</v>
      </c>
      <c r="R51" s="58">
        <v>0.01</v>
      </c>
      <c r="S51" s="59"/>
      <c r="T51" s="59"/>
      <c r="U51" s="59"/>
      <c r="V51" s="176">
        <f t="shared" si="13"/>
        <v>10032.330000000002</v>
      </c>
      <c r="W51" s="176">
        <f t="shared" si="25"/>
        <v>10333.299900000002</v>
      </c>
      <c r="X51" s="176">
        <f t="shared" si="26"/>
        <v>10643.298897000001</v>
      </c>
      <c r="Y51" s="176">
        <f t="shared" si="27"/>
        <v>10962.597863910001</v>
      </c>
      <c r="Z51" s="176">
        <f t="shared" si="28"/>
        <v>11291.475799827302</v>
      </c>
      <c r="AA51" s="176">
        <f t="shared" si="29"/>
        <v>11630.22007382212</v>
      </c>
      <c r="AB51" s="176">
        <f t="shared" si="30"/>
        <v>0</v>
      </c>
      <c r="AC51" s="176">
        <f t="shared" si="31"/>
        <v>0</v>
      </c>
      <c r="AD51" s="176">
        <f t="shared" si="32"/>
        <v>0</v>
      </c>
      <c r="AE51" s="176">
        <f t="shared" si="33"/>
        <v>0</v>
      </c>
      <c r="AF51" s="430">
        <f t="shared" si="24"/>
        <v>64893.222534559427</v>
      </c>
      <c r="AG51" s="479">
        <f t="shared" si="34"/>
        <v>0.42000000000000004</v>
      </c>
      <c r="AH51" s="203">
        <f t="shared" si="35"/>
        <v>1.1950242553026497E-3</v>
      </c>
      <c r="AI51" s="714">
        <f>IFERROR(VLOOKUP($C51,'General Information'!$B$69:$C$88,2,0),0)</f>
        <v>0.15</v>
      </c>
      <c r="AJ51" s="749">
        <f t="shared" si="14"/>
        <v>11537.179500000002</v>
      </c>
      <c r="AK51" s="749">
        <f t="shared" si="15"/>
        <v>11883.294885000001</v>
      </c>
      <c r="AL51" s="749">
        <f t="shared" si="16"/>
        <v>12239.79373155</v>
      </c>
      <c r="AM51" s="749">
        <f t="shared" si="17"/>
        <v>12606.9875434965</v>
      </c>
      <c r="AN51" s="749">
        <f t="shared" si="18"/>
        <v>12985.197169801397</v>
      </c>
      <c r="AO51" s="749">
        <f t="shared" si="19"/>
        <v>13374.753084895437</v>
      </c>
      <c r="AP51" s="749">
        <f t="shared" si="20"/>
        <v>0</v>
      </c>
      <c r="AQ51" s="749">
        <f t="shared" si="21"/>
        <v>0</v>
      </c>
      <c r="AR51" s="749">
        <f t="shared" si="22"/>
        <v>0</v>
      </c>
      <c r="AS51" s="749">
        <f t="shared" si="23"/>
        <v>0</v>
      </c>
    </row>
    <row r="52" spans="2:45" outlineLevel="1" x14ac:dyDescent="0.2">
      <c r="B52" s="115">
        <v>44</v>
      </c>
      <c r="C52" s="38" t="s">
        <v>555</v>
      </c>
      <c r="D52" s="38" t="s">
        <v>747</v>
      </c>
      <c r="E52" s="33" t="s">
        <v>748</v>
      </c>
      <c r="F52" s="57">
        <v>83000</v>
      </c>
      <c r="G52" s="220">
        <v>1</v>
      </c>
      <c r="H52" s="220">
        <v>1</v>
      </c>
      <c r="I52" s="220">
        <v>1</v>
      </c>
      <c r="J52" s="220">
        <v>1</v>
      </c>
      <c r="K52" s="220">
        <v>1</v>
      </c>
      <c r="L52" s="220">
        <v>1</v>
      </c>
      <c r="M52" s="220"/>
      <c r="N52" s="220"/>
      <c r="O52" s="220"/>
      <c r="P52" s="220"/>
      <c r="Q52" s="58">
        <v>0.03</v>
      </c>
      <c r="R52" s="58">
        <v>0.01</v>
      </c>
      <c r="S52" s="59"/>
      <c r="T52" s="59"/>
      <c r="U52" s="59"/>
      <c r="V52" s="176">
        <f t="shared" si="13"/>
        <v>83830</v>
      </c>
      <c r="W52" s="176">
        <f t="shared" si="25"/>
        <v>86344.900000000009</v>
      </c>
      <c r="X52" s="176">
        <f t="shared" si="26"/>
        <v>88935.247000000003</v>
      </c>
      <c r="Y52" s="176">
        <f t="shared" si="27"/>
        <v>91603.304409999997</v>
      </c>
      <c r="Z52" s="176">
        <f t="shared" si="28"/>
        <v>94351.403542299988</v>
      </c>
      <c r="AA52" s="176">
        <f t="shared" si="29"/>
        <v>97181.945648568988</v>
      </c>
      <c r="AB52" s="176">
        <f t="shared" si="30"/>
        <v>0</v>
      </c>
      <c r="AC52" s="176">
        <f t="shared" si="31"/>
        <v>0</v>
      </c>
      <c r="AD52" s="176">
        <f t="shared" si="32"/>
        <v>0</v>
      </c>
      <c r="AE52" s="176">
        <f t="shared" si="33"/>
        <v>0</v>
      </c>
      <c r="AF52" s="430">
        <f t="shared" si="24"/>
        <v>542246.800600869</v>
      </c>
      <c r="AG52" s="479">
        <f t="shared" si="34"/>
        <v>6</v>
      </c>
      <c r="AH52" s="203">
        <f t="shared" si="35"/>
        <v>9.9856048716520599E-3</v>
      </c>
      <c r="AI52" s="714">
        <f>IFERROR(VLOOKUP($C52,'General Information'!$B$69:$C$88,2,0),0)</f>
        <v>0.15</v>
      </c>
      <c r="AJ52" s="749">
        <f t="shared" si="14"/>
        <v>96404.499999999985</v>
      </c>
      <c r="AK52" s="749">
        <f t="shared" si="15"/>
        <v>99296.635000000009</v>
      </c>
      <c r="AL52" s="749">
        <f t="shared" si="16"/>
        <v>102275.53405</v>
      </c>
      <c r="AM52" s="749">
        <f t="shared" si="17"/>
        <v>105343.80007149999</v>
      </c>
      <c r="AN52" s="749">
        <f t="shared" si="18"/>
        <v>108504.11407364497</v>
      </c>
      <c r="AO52" s="749">
        <f t="shared" si="19"/>
        <v>111759.23749585432</v>
      </c>
      <c r="AP52" s="749">
        <f t="shared" si="20"/>
        <v>0</v>
      </c>
      <c r="AQ52" s="749">
        <f t="shared" si="21"/>
        <v>0</v>
      </c>
      <c r="AR52" s="749">
        <f t="shared" si="22"/>
        <v>0</v>
      </c>
      <c r="AS52" s="749">
        <f t="shared" si="23"/>
        <v>0</v>
      </c>
    </row>
    <row r="53" spans="2:45" outlineLevel="1" x14ac:dyDescent="0.2">
      <c r="B53" s="115">
        <v>45</v>
      </c>
      <c r="C53" s="38" t="s">
        <v>555</v>
      </c>
      <c r="D53" s="38" t="s">
        <v>749</v>
      </c>
      <c r="E53" s="33" t="s">
        <v>561</v>
      </c>
      <c r="F53" s="57">
        <v>156700</v>
      </c>
      <c r="G53" s="220">
        <v>0.05</v>
      </c>
      <c r="H53" s="220">
        <v>0.05</v>
      </c>
      <c r="I53" s="220">
        <v>0.05</v>
      </c>
      <c r="J53" s="220">
        <v>0.05</v>
      </c>
      <c r="K53" s="220">
        <v>0.05</v>
      </c>
      <c r="L53" s="220">
        <v>0.05</v>
      </c>
      <c r="M53" s="220"/>
      <c r="N53" s="220"/>
      <c r="O53" s="220"/>
      <c r="P53" s="220"/>
      <c r="Q53" s="58">
        <v>0.03</v>
      </c>
      <c r="R53" s="58">
        <v>0.01</v>
      </c>
      <c r="S53" s="59"/>
      <c r="T53" s="59"/>
      <c r="U53" s="59"/>
      <c r="V53" s="176">
        <f t="shared" si="13"/>
        <v>7913.35</v>
      </c>
      <c r="W53" s="176">
        <f t="shared" si="25"/>
        <v>8150.750500000001</v>
      </c>
      <c r="X53" s="176">
        <f t="shared" si="26"/>
        <v>8395.2730150000007</v>
      </c>
      <c r="Y53" s="176">
        <f t="shared" si="27"/>
        <v>8647.1312054500013</v>
      </c>
      <c r="Z53" s="176">
        <f t="shared" si="28"/>
        <v>8906.5451416135002</v>
      </c>
      <c r="AA53" s="176">
        <f t="shared" si="29"/>
        <v>9173.7414958619047</v>
      </c>
      <c r="AB53" s="176">
        <f t="shared" si="30"/>
        <v>0</v>
      </c>
      <c r="AC53" s="176">
        <f t="shared" si="31"/>
        <v>0</v>
      </c>
      <c r="AD53" s="176">
        <f t="shared" si="32"/>
        <v>0</v>
      </c>
      <c r="AE53" s="176">
        <f t="shared" si="33"/>
        <v>0</v>
      </c>
      <c r="AF53" s="430">
        <f t="shared" si="24"/>
        <v>51186.791357925409</v>
      </c>
      <c r="AG53" s="479">
        <f t="shared" si="34"/>
        <v>0.3</v>
      </c>
      <c r="AH53" s="203">
        <f t="shared" si="35"/>
        <v>9.4261703818546865E-4</v>
      </c>
      <c r="AI53" s="714">
        <f>IFERROR(VLOOKUP($C53,'General Information'!$B$69:$C$88,2,0),0)</f>
        <v>0.15</v>
      </c>
      <c r="AJ53" s="749">
        <f t="shared" si="14"/>
        <v>9100.3524999999991</v>
      </c>
      <c r="AK53" s="749">
        <f t="shared" si="15"/>
        <v>9373.3630750000011</v>
      </c>
      <c r="AL53" s="749">
        <f t="shared" si="16"/>
        <v>9654.5639672500001</v>
      </c>
      <c r="AM53" s="749">
        <f t="shared" si="17"/>
        <v>9944.2008862675011</v>
      </c>
      <c r="AN53" s="749">
        <f t="shared" si="18"/>
        <v>10242.526912855525</v>
      </c>
      <c r="AO53" s="749">
        <f t="shared" si="19"/>
        <v>10549.80272024119</v>
      </c>
      <c r="AP53" s="749">
        <f t="shared" si="20"/>
        <v>0</v>
      </c>
      <c r="AQ53" s="749">
        <f t="shared" si="21"/>
        <v>0</v>
      </c>
      <c r="AR53" s="749">
        <f t="shared" si="22"/>
        <v>0</v>
      </c>
      <c r="AS53" s="749">
        <f t="shared" si="23"/>
        <v>0</v>
      </c>
    </row>
    <row r="54" spans="2:45" outlineLevel="1" x14ac:dyDescent="0.2">
      <c r="B54" s="115">
        <v>46</v>
      </c>
      <c r="C54" s="38" t="s">
        <v>555</v>
      </c>
      <c r="D54" s="38" t="s">
        <v>750</v>
      </c>
      <c r="E54" s="33" t="s">
        <v>751</v>
      </c>
      <c r="F54" s="57">
        <v>20000</v>
      </c>
      <c r="G54" s="220">
        <v>1</v>
      </c>
      <c r="H54" s="220">
        <v>1</v>
      </c>
      <c r="I54" s="220">
        <v>1</v>
      </c>
      <c r="J54" s="220">
        <v>1</v>
      </c>
      <c r="K54" s="220">
        <v>1</v>
      </c>
      <c r="L54" s="220">
        <v>1</v>
      </c>
      <c r="M54" s="220"/>
      <c r="N54" s="220"/>
      <c r="O54" s="220"/>
      <c r="P54" s="220"/>
      <c r="Q54" s="58">
        <v>0.03</v>
      </c>
      <c r="R54" s="58">
        <v>0.01</v>
      </c>
      <c r="S54" s="59"/>
      <c r="T54" s="59"/>
      <c r="U54" s="59"/>
      <c r="V54" s="176">
        <f t="shared" si="13"/>
        <v>20200</v>
      </c>
      <c r="W54" s="176">
        <f t="shared" si="25"/>
        <v>20806</v>
      </c>
      <c r="X54" s="176">
        <f t="shared" si="26"/>
        <v>21430.18</v>
      </c>
      <c r="Y54" s="176">
        <f t="shared" si="27"/>
        <v>22073.0854</v>
      </c>
      <c r="Z54" s="176">
        <f t="shared" si="28"/>
        <v>22735.277961999996</v>
      </c>
      <c r="AA54" s="176">
        <f t="shared" si="29"/>
        <v>23417.336300859995</v>
      </c>
      <c r="AB54" s="176">
        <f t="shared" si="30"/>
        <v>0</v>
      </c>
      <c r="AC54" s="176">
        <f t="shared" si="31"/>
        <v>0</v>
      </c>
      <c r="AD54" s="176">
        <f t="shared" si="32"/>
        <v>0</v>
      </c>
      <c r="AE54" s="176">
        <f t="shared" si="33"/>
        <v>0</v>
      </c>
      <c r="AF54" s="430">
        <f t="shared" si="24"/>
        <v>130661.87966286</v>
      </c>
      <c r="AG54" s="479">
        <f t="shared" si="34"/>
        <v>6</v>
      </c>
      <c r="AH54" s="203">
        <f t="shared" si="35"/>
        <v>2.4061698485908578E-3</v>
      </c>
      <c r="AI54" s="714">
        <f>IFERROR(VLOOKUP($C54,'General Information'!$B$69:$C$88,2,0),0)</f>
        <v>0.15</v>
      </c>
      <c r="AJ54" s="749">
        <f t="shared" si="14"/>
        <v>23230</v>
      </c>
      <c r="AK54" s="749">
        <f t="shared" si="15"/>
        <v>23926.899999999998</v>
      </c>
      <c r="AL54" s="749">
        <f t="shared" si="16"/>
        <v>24644.706999999999</v>
      </c>
      <c r="AM54" s="749">
        <f t="shared" si="17"/>
        <v>25384.048209999997</v>
      </c>
      <c r="AN54" s="749">
        <f t="shared" si="18"/>
        <v>26145.569656299995</v>
      </c>
      <c r="AO54" s="749">
        <f t="shared" si="19"/>
        <v>26929.936745988991</v>
      </c>
      <c r="AP54" s="749">
        <f t="shared" si="20"/>
        <v>0</v>
      </c>
      <c r="AQ54" s="749">
        <f t="shared" si="21"/>
        <v>0</v>
      </c>
      <c r="AR54" s="749">
        <f t="shared" si="22"/>
        <v>0</v>
      </c>
      <c r="AS54" s="749">
        <f t="shared" si="23"/>
        <v>0</v>
      </c>
    </row>
    <row r="55" spans="2:45" outlineLevel="1" x14ac:dyDescent="0.2">
      <c r="B55" s="115">
        <v>47</v>
      </c>
      <c r="C55" s="38" t="s">
        <v>555</v>
      </c>
      <c r="D55" s="38" t="s">
        <v>638</v>
      </c>
      <c r="E55" s="33" t="s">
        <v>639</v>
      </c>
      <c r="F55" s="57">
        <v>63000</v>
      </c>
      <c r="G55" s="220">
        <v>0.17499999999999999</v>
      </c>
      <c r="H55" s="220">
        <v>0.17499999999999999</v>
      </c>
      <c r="I55" s="220">
        <v>0.17499999999999999</v>
      </c>
      <c r="J55" s="220">
        <v>0.17499999999999999</v>
      </c>
      <c r="K55" s="220">
        <v>0.17499999999999999</v>
      </c>
      <c r="L55" s="220">
        <v>0.17499999999999999</v>
      </c>
      <c r="M55" s="220">
        <v>5.6144690106575725E-2</v>
      </c>
      <c r="N55" s="220">
        <v>7.4850299401197598E-2</v>
      </c>
      <c r="O55" s="220">
        <v>7.4850299401197598E-2</v>
      </c>
      <c r="P55" s="220">
        <v>7.4850299401197598E-2</v>
      </c>
      <c r="Q55" s="58">
        <v>0.03</v>
      </c>
      <c r="R55" s="58">
        <v>1.2238095238095239</v>
      </c>
      <c r="S55" s="59"/>
      <c r="T55" s="59"/>
      <c r="U55" s="59"/>
      <c r="V55" s="176">
        <f t="shared" si="13"/>
        <v>24517.5</v>
      </c>
      <c r="W55" s="176">
        <f t="shared" si="25"/>
        <v>25253.025000000001</v>
      </c>
      <c r="X55" s="176">
        <f t="shared" si="26"/>
        <v>26010.615749999997</v>
      </c>
      <c r="Y55" s="176">
        <f t="shared" si="27"/>
        <v>26790.9342225</v>
      </c>
      <c r="Z55" s="176">
        <f t="shared" si="28"/>
        <v>27594.662249174999</v>
      </c>
      <c r="AA55" s="176">
        <f t="shared" si="29"/>
        <v>28422.502116650245</v>
      </c>
      <c r="AB55" s="176">
        <f t="shared" si="30"/>
        <v>0</v>
      </c>
      <c r="AC55" s="176">
        <f t="shared" si="31"/>
        <v>0</v>
      </c>
      <c r="AD55" s="176">
        <f t="shared" si="32"/>
        <v>0</v>
      </c>
      <c r="AE55" s="176">
        <f t="shared" si="33"/>
        <v>0</v>
      </c>
      <c r="AF55" s="430">
        <f t="shared" si="24"/>
        <v>158589.23933832525</v>
      </c>
      <c r="AG55" s="479">
        <f t="shared" si="34"/>
        <v>1.3306955883101688</v>
      </c>
      <c r="AH55" s="203">
        <f t="shared" si="35"/>
        <v>2.9204588743973444E-3</v>
      </c>
      <c r="AI55" s="714">
        <f>IFERROR(VLOOKUP($C55,'General Information'!$B$69:$C$88,2,0),0)</f>
        <v>0.15</v>
      </c>
      <c r="AJ55" s="749">
        <f t="shared" si="14"/>
        <v>28195.124999999996</v>
      </c>
      <c r="AK55" s="749">
        <f t="shared" si="15"/>
        <v>29040.978749999998</v>
      </c>
      <c r="AL55" s="749">
        <f t="shared" si="16"/>
        <v>29912.208112499993</v>
      </c>
      <c r="AM55" s="749">
        <f t="shared" si="17"/>
        <v>30809.574355874996</v>
      </c>
      <c r="AN55" s="749">
        <f t="shared" si="18"/>
        <v>31733.861586551247</v>
      </c>
      <c r="AO55" s="749">
        <f t="shared" si="19"/>
        <v>32685.87743414778</v>
      </c>
      <c r="AP55" s="749">
        <f t="shared" si="20"/>
        <v>0</v>
      </c>
      <c r="AQ55" s="749">
        <f t="shared" si="21"/>
        <v>0</v>
      </c>
      <c r="AR55" s="749">
        <f t="shared" si="22"/>
        <v>0</v>
      </c>
      <c r="AS55" s="749">
        <f t="shared" si="23"/>
        <v>0</v>
      </c>
    </row>
    <row r="56" spans="2:45" outlineLevel="1" x14ac:dyDescent="0.2">
      <c r="B56" s="115">
        <v>48</v>
      </c>
      <c r="C56" s="38" t="s">
        <v>555</v>
      </c>
      <c r="D56" s="38" t="s">
        <v>640</v>
      </c>
      <c r="E56" s="33" t="s">
        <v>641</v>
      </c>
      <c r="F56" s="57">
        <v>40000</v>
      </c>
      <c r="G56" s="220">
        <v>0.17499999999999999</v>
      </c>
      <c r="H56" s="220">
        <v>0.17499999999999999</v>
      </c>
      <c r="I56" s="220">
        <v>0.17499999999999999</v>
      </c>
      <c r="J56" s="220">
        <v>0.17499999999999999</v>
      </c>
      <c r="K56" s="220">
        <v>0.17499999999999999</v>
      </c>
      <c r="L56" s="220">
        <v>0.17499999999999999</v>
      </c>
      <c r="M56" s="220"/>
      <c r="N56" s="220"/>
      <c r="O56" s="220"/>
      <c r="P56" s="220"/>
      <c r="Q56" s="58">
        <v>0.03</v>
      </c>
      <c r="R56" s="58">
        <v>2.2549999999999999</v>
      </c>
      <c r="S56" s="59"/>
      <c r="T56" s="59"/>
      <c r="U56" s="59"/>
      <c r="V56" s="176">
        <f t="shared" si="13"/>
        <v>22785</v>
      </c>
      <c r="W56" s="176">
        <f t="shared" si="25"/>
        <v>23468.55</v>
      </c>
      <c r="X56" s="176">
        <f t="shared" si="26"/>
        <v>24172.606499999998</v>
      </c>
      <c r="Y56" s="176">
        <f t="shared" si="27"/>
        <v>24897.784694999998</v>
      </c>
      <c r="Z56" s="176">
        <f t="shared" si="28"/>
        <v>25644.718235849999</v>
      </c>
      <c r="AA56" s="176">
        <f t="shared" si="29"/>
        <v>26414.059782925495</v>
      </c>
      <c r="AB56" s="176">
        <f t="shared" si="30"/>
        <v>0</v>
      </c>
      <c r="AC56" s="176">
        <f t="shared" si="31"/>
        <v>0</v>
      </c>
      <c r="AD56" s="176">
        <f t="shared" si="32"/>
        <v>0</v>
      </c>
      <c r="AE56" s="176">
        <f t="shared" si="33"/>
        <v>0</v>
      </c>
      <c r="AF56" s="430">
        <f t="shared" si="24"/>
        <v>147382.71921377548</v>
      </c>
      <c r="AG56" s="479">
        <f t="shared" si="34"/>
        <v>1.05</v>
      </c>
      <c r="AH56" s="203">
        <f t="shared" si="35"/>
        <v>2.7140881188189451E-3</v>
      </c>
      <c r="AI56" s="714">
        <f>IFERROR(VLOOKUP($C56,'General Information'!$B$69:$C$88,2,0),0)</f>
        <v>0.15</v>
      </c>
      <c r="AJ56" s="749">
        <f t="shared" si="14"/>
        <v>26202.749999999996</v>
      </c>
      <c r="AK56" s="749">
        <f t="shared" si="15"/>
        <v>26988.832499999997</v>
      </c>
      <c r="AL56" s="749">
        <f t="shared" si="16"/>
        <v>27798.497474999996</v>
      </c>
      <c r="AM56" s="749">
        <f t="shared" si="17"/>
        <v>28632.452399249996</v>
      </c>
      <c r="AN56" s="749">
        <f t="shared" si="18"/>
        <v>29491.425971227498</v>
      </c>
      <c r="AO56" s="749">
        <f t="shared" si="19"/>
        <v>30376.168750364315</v>
      </c>
      <c r="AP56" s="749">
        <f t="shared" si="20"/>
        <v>0</v>
      </c>
      <c r="AQ56" s="749">
        <f t="shared" si="21"/>
        <v>0</v>
      </c>
      <c r="AR56" s="749">
        <f t="shared" si="22"/>
        <v>0</v>
      </c>
      <c r="AS56" s="749">
        <f t="shared" si="23"/>
        <v>0</v>
      </c>
    </row>
    <row r="57" spans="2:45" outlineLevel="1" x14ac:dyDescent="0.2">
      <c r="B57" s="115">
        <v>49</v>
      </c>
      <c r="C57" s="38" t="s">
        <v>555</v>
      </c>
      <c r="D57" s="38" t="s">
        <v>642</v>
      </c>
      <c r="E57" s="33" t="s">
        <v>643</v>
      </c>
      <c r="F57" s="57">
        <v>17270.400000000001</v>
      </c>
      <c r="G57" s="220">
        <v>0.125</v>
      </c>
      <c r="H57" s="220">
        <v>0.125</v>
      </c>
      <c r="I57" s="220">
        <v>0.125</v>
      </c>
      <c r="J57" s="220">
        <v>0.125</v>
      </c>
      <c r="K57" s="220">
        <v>0.125</v>
      </c>
      <c r="L57" s="220">
        <v>0.125</v>
      </c>
      <c r="M57" s="220"/>
      <c r="N57" s="220"/>
      <c r="O57" s="220"/>
      <c r="P57" s="220"/>
      <c r="Q57" s="58">
        <v>0.03</v>
      </c>
      <c r="R57" s="58">
        <v>0.59811006114508047</v>
      </c>
      <c r="S57" s="59"/>
      <c r="T57" s="59"/>
      <c r="U57" s="59"/>
      <c r="V57" s="176">
        <f t="shared" si="13"/>
        <v>3450</v>
      </c>
      <c r="W57" s="176">
        <f t="shared" si="25"/>
        <v>3553.5</v>
      </c>
      <c r="X57" s="176">
        <f t="shared" si="26"/>
        <v>3660.105</v>
      </c>
      <c r="Y57" s="176">
        <f t="shared" si="27"/>
        <v>3769.9081500000002</v>
      </c>
      <c r="Z57" s="176">
        <f t="shared" si="28"/>
        <v>3883.0053944999995</v>
      </c>
      <c r="AA57" s="176">
        <f t="shared" si="29"/>
        <v>3999.4955563349995</v>
      </c>
      <c r="AB57" s="176">
        <f t="shared" si="30"/>
        <v>0</v>
      </c>
      <c r="AC57" s="176">
        <f t="shared" si="31"/>
        <v>0</v>
      </c>
      <c r="AD57" s="176">
        <f t="shared" si="32"/>
        <v>0</v>
      </c>
      <c r="AE57" s="176">
        <f t="shared" si="33"/>
        <v>0</v>
      </c>
      <c r="AF57" s="430">
        <f t="shared" si="24"/>
        <v>22316.014100834996</v>
      </c>
      <c r="AG57" s="479">
        <f t="shared" si="34"/>
        <v>0.75</v>
      </c>
      <c r="AH57" s="203">
        <f t="shared" si="35"/>
        <v>4.1095475136824052E-4</v>
      </c>
      <c r="AI57" s="714">
        <f>IFERROR(VLOOKUP($C57,'General Information'!$B$69:$C$88,2,0),0)</f>
        <v>0.15</v>
      </c>
      <c r="AJ57" s="749">
        <f t="shared" si="14"/>
        <v>3967.4999999999995</v>
      </c>
      <c r="AK57" s="749">
        <f t="shared" si="15"/>
        <v>4086.5249999999996</v>
      </c>
      <c r="AL57" s="749">
        <f t="shared" si="16"/>
        <v>4209.12075</v>
      </c>
      <c r="AM57" s="749">
        <f t="shared" si="17"/>
        <v>4335.3943724999999</v>
      </c>
      <c r="AN57" s="749">
        <f t="shared" si="18"/>
        <v>4465.4562036749994</v>
      </c>
      <c r="AO57" s="749">
        <f t="shared" si="19"/>
        <v>4599.4198897852493</v>
      </c>
      <c r="AP57" s="749">
        <f t="shared" si="20"/>
        <v>0</v>
      </c>
      <c r="AQ57" s="749">
        <f t="shared" si="21"/>
        <v>0</v>
      </c>
      <c r="AR57" s="749">
        <f t="shared" si="22"/>
        <v>0</v>
      </c>
      <c r="AS57" s="749">
        <f t="shared" si="23"/>
        <v>0</v>
      </c>
    </row>
    <row r="58" spans="2:45" outlineLevel="1" x14ac:dyDescent="0.2">
      <c r="B58" s="115">
        <v>50</v>
      </c>
      <c r="C58" s="38" t="s">
        <v>555</v>
      </c>
      <c r="D58" s="38" t="s">
        <v>644</v>
      </c>
      <c r="E58" s="33" t="s">
        <v>645</v>
      </c>
      <c r="F58" s="57">
        <v>21350.16</v>
      </c>
      <c r="G58" s="220">
        <v>0.125</v>
      </c>
      <c r="H58" s="220">
        <v>0.125</v>
      </c>
      <c r="I58" s="220">
        <v>0.125</v>
      </c>
      <c r="J58" s="220">
        <v>0.125</v>
      </c>
      <c r="K58" s="220">
        <v>0.125</v>
      </c>
      <c r="L58" s="220">
        <v>0.125</v>
      </c>
      <c r="M58" s="220"/>
      <c r="N58" s="220"/>
      <c r="O58" s="220"/>
      <c r="P58" s="220"/>
      <c r="Q58" s="58">
        <v>0.03</v>
      </c>
      <c r="R58" s="58">
        <v>0.6018615317168583</v>
      </c>
      <c r="S58" s="59"/>
      <c r="T58" s="59"/>
      <c r="U58" s="59"/>
      <c r="V58" s="176">
        <f t="shared" si="13"/>
        <v>4275</v>
      </c>
      <c r="W58" s="176">
        <f t="shared" si="25"/>
        <v>4403.25</v>
      </c>
      <c r="X58" s="176">
        <f t="shared" si="26"/>
        <v>4535.3474999999999</v>
      </c>
      <c r="Y58" s="176">
        <f t="shared" si="27"/>
        <v>4671.4079250000004</v>
      </c>
      <c r="Z58" s="176">
        <f t="shared" si="28"/>
        <v>4811.5501627499998</v>
      </c>
      <c r="AA58" s="176">
        <f t="shared" si="29"/>
        <v>4955.896667632499</v>
      </c>
      <c r="AB58" s="176">
        <f t="shared" si="30"/>
        <v>0</v>
      </c>
      <c r="AC58" s="176">
        <f t="shared" si="31"/>
        <v>0</v>
      </c>
      <c r="AD58" s="176">
        <f t="shared" si="32"/>
        <v>0</v>
      </c>
      <c r="AE58" s="176">
        <f t="shared" si="33"/>
        <v>0</v>
      </c>
      <c r="AF58" s="430">
        <f t="shared" si="24"/>
        <v>27652.452255382501</v>
      </c>
      <c r="AG58" s="479">
        <f t="shared" si="34"/>
        <v>0.75</v>
      </c>
      <c r="AH58" s="203">
        <f t="shared" si="35"/>
        <v>5.0922653973890677E-4</v>
      </c>
      <c r="AI58" s="714">
        <f>IFERROR(VLOOKUP($C58,'General Information'!$B$69:$C$88,2,0),0)</f>
        <v>0.15</v>
      </c>
      <c r="AJ58" s="749">
        <f t="shared" si="14"/>
        <v>4916.25</v>
      </c>
      <c r="AK58" s="749">
        <f t="shared" si="15"/>
        <v>5063.7374999999993</v>
      </c>
      <c r="AL58" s="749">
        <f t="shared" si="16"/>
        <v>5215.6496249999991</v>
      </c>
      <c r="AM58" s="749">
        <f t="shared" si="17"/>
        <v>5372.11911375</v>
      </c>
      <c r="AN58" s="749">
        <f t="shared" si="18"/>
        <v>5533.2826871624993</v>
      </c>
      <c r="AO58" s="749">
        <f t="shared" si="19"/>
        <v>5699.2811677773734</v>
      </c>
      <c r="AP58" s="749">
        <f t="shared" si="20"/>
        <v>0</v>
      </c>
      <c r="AQ58" s="749">
        <f t="shared" si="21"/>
        <v>0</v>
      </c>
      <c r="AR58" s="749">
        <f t="shared" si="22"/>
        <v>0</v>
      </c>
      <c r="AS58" s="749">
        <f t="shared" si="23"/>
        <v>0</v>
      </c>
    </row>
    <row r="59" spans="2:45" outlineLevel="1" x14ac:dyDescent="0.2">
      <c r="B59" s="115">
        <v>51</v>
      </c>
      <c r="C59" s="38" t="s">
        <v>555</v>
      </c>
      <c r="D59" s="38" t="s">
        <v>646</v>
      </c>
      <c r="E59" s="33" t="s">
        <v>647</v>
      </c>
      <c r="F59" s="57">
        <v>6004.8</v>
      </c>
      <c r="G59" s="220">
        <v>0.125</v>
      </c>
      <c r="H59" s="220">
        <v>0.125</v>
      </c>
      <c r="I59" s="220">
        <v>0.125</v>
      </c>
      <c r="J59" s="220">
        <v>0.125</v>
      </c>
      <c r="K59" s="220">
        <v>0.125</v>
      </c>
      <c r="L59" s="220">
        <v>0.125</v>
      </c>
      <c r="M59" s="220"/>
      <c r="N59" s="220"/>
      <c r="O59" s="220"/>
      <c r="P59" s="220"/>
      <c r="Q59" s="58">
        <v>0.03</v>
      </c>
      <c r="R59" s="58">
        <v>0.91513455901945107</v>
      </c>
      <c r="S59" s="59"/>
      <c r="T59" s="59"/>
      <c r="U59" s="59"/>
      <c r="V59" s="176">
        <f t="shared" si="13"/>
        <v>1437.5</v>
      </c>
      <c r="W59" s="176">
        <f t="shared" si="25"/>
        <v>1480.625</v>
      </c>
      <c r="X59" s="176">
        <f t="shared" si="26"/>
        <v>1525.04375</v>
      </c>
      <c r="Y59" s="176">
        <f t="shared" si="27"/>
        <v>1570.7950625000001</v>
      </c>
      <c r="Z59" s="176">
        <f t="shared" si="28"/>
        <v>1617.918914375</v>
      </c>
      <c r="AA59" s="176">
        <f t="shared" si="29"/>
        <v>1666.4564818062497</v>
      </c>
      <c r="AB59" s="176">
        <f t="shared" si="30"/>
        <v>0</v>
      </c>
      <c r="AC59" s="176">
        <f t="shared" si="31"/>
        <v>0</v>
      </c>
      <c r="AD59" s="176">
        <f t="shared" si="32"/>
        <v>0</v>
      </c>
      <c r="AE59" s="176">
        <f t="shared" si="33"/>
        <v>0</v>
      </c>
      <c r="AF59" s="430">
        <f t="shared" si="24"/>
        <v>9298.3392086812491</v>
      </c>
      <c r="AG59" s="479">
        <f t="shared" si="34"/>
        <v>0.75</v>
      </c>
      <c r="AH59" s="203">
        <f t="shared" si="35"/>
        <v>1.7123114640343355E-4</v>
      </c>
      <c r="AI59" s="714">
        <f>IFERROR(VLOOKUP($C59,'General Information'!$B$69:$C$88,2,0),0)</f>
        <v>0.15</v>
      </c>
      <c r="AJ59" s="749">
        <f t="shared" si="14"/>
        <v>1653.1249999999998</v>
      </c>
      <c r="AK59" s="749">
        <f t="shared" si="15"/>
        <v>1702.7187499999998</v>
      </c>
      <c r="AL59" s="749">
        <f t="shared" si="16"/>
        <v>1753.8003125</v>
      </c>
      <c r="AM59" s="749">
        <f t="shared" si="17"/>
        <v>1806.414321875</v>
      </c>
      <c r="AN59" s="749">
        <f t="shared" si="18"/>
        <v>1860.6067515312498</v>
      </c>
      <c r="AO59" s="749">
        <f t="shared" si="19"/>
        <v>1916.4249540771871</v>
      </c>
      <c r="AP59" s="749">
        <f t="shared" si="20"/>
        <v>0</v>
      </c>
      <c r="AQ59" s="749">
        <f t="shared" si="21"/>
        <v>0</v>
      </c>
      <c r="AR59" s="749">
        <f t="shared" si="22"/>
        <v>0</v>
      </c>
      <c r="AS59" s="749">
        <f t="shared" si="23"/>
        <v>0</v>
      </c>
    </row>
    <row r="60" spans="2:45" outlineLevel="1" x14ac:dyDescent="0.2">
      <c r="B60" s="115">
        <v>52</v>
      </c>
      <c r="C60" s="38" t="s">
        <v>555</v>
      </c>
      <c r="D60" s="38" t="s">
        <v>648</v>
      </c>
      <c r="E60" s="33" t="s">
        <v>649</v>
      </c>
      <c r="F60" s="57">
        <v>12217.92</v>
      </c>
      <c r="G60" s="220">
        <v>0.25</v>
      </c>
      <c r="H60" s="220">
        <v>0.25</v>
      </c>
      <c r="I60" s="220">
        <v>0.25</v>
      </c>
      <c r="J60" s="220">
        <v>0.25</v>
      </c>
      <c r="K60" s="220">
        <v>0.25</v>
      </c>
      <c r="L60" s="220">
        <v>0.25</v>
      </c>
      <c r="M60" s="220"/>
      <c r="N60" s="220"/>
      <c r="O60" s="220"/>
      <c r="P60" s="220"/>
      <c r="Q60" s="58">
        <v>0.03</v>
      </c>
      <c r="R60" s="58">
        <v>0.68604803436264106</v>
      </c>
      <c r="S60" s="59"/>
      <c r="T60" s="59"/>
      <c r="U60" s="59"/>
      <c r="V60" s="176">
        <f t="shared" si="13"/>
        <v>5150</v>
      </c>
      <c r="W60" s="176">
        <f t="shared" si="25"/>
        <v>5304.5</v>
      </c>
      <c r="X60" s="176">
        <f t="shared" si="26"/>
        <v>5463.6350000000002</v>
      </c>
      <c r="Y60" s="176">
        <f t="shared" si="27"/>
        <v>5627.5440500000004</v>
      </c>
      <c r="Z60" s="176">
        <f t="shared" si="28"/>
        <v>5796.3703714999992</v>
      </c>
      <c r="AA60" s="176">
        <f t="shared" si="29"/>
        <v>5970.261482644999</v>
      </c>
      <c r="AB60" s="176">
        <f t="shared" si="30"/>
        <v>0</v>
      </c>
      <c r="AC60" s="176">
        <f t="shared" si="31"/>
        <v>0</v>
      </c>
      <c r="AD60" s="176">
        <f t="shared" si="32"/>
        <v>0</v>
      </c>
      <c r="AE60" s="176">
        <f t="shared" si="33"/>
        <v>0</v>
      </c>
      <c r="AF60" s="430">
        <f t="shared" si="24"/>
        <v>33312.310904145001</v>
      </c>
      <c r="AG60" s="479">
        <f t="shared" si="34"/>
        <v>1.5</v>
      </c>
      <c r="AH60" s="203">
        <f t="shared" si="35"/>
        <v>6.134541940714316E-4</v>
      </c>
      <c r="AI60" s="714">
        <f>IFERROR(VLOOKUP($C60,'General Information'!$B$69:$C$88,2,0),0)</f>
        <v>0.15</v>
      </c>
      <c r="AJ60" s="749">
        <f t="shared" si="14"/>
        <v>5922.4999999999991</v>
      </c>
      <c r="AK60" s="749">
        <f t="shared" si="15"/>
        <v>6100.1749999999993</v>
      </c>
      <c r="AL60" s="749">
        <f t="shared" si="16"/>
        <v>6283.1802499999994</v>
      </c>
      <c r="AM60" s="749">
        <f t="shared" si="17"/>
        <v>6471.6756574999999</v>
      </c>
      <c r="AN60" s="749">
        <f t="shared" si="18"/>
        <v>6665.8259272249988</v>
      </c>
      <c r="AO60" s="749">
        <f t="shared" si="19"/>
        <v>6865.8007050417482</v>
      </c>
      <c r="AP60" s="749">
        <f t="shared" si="20"/>
        <v>0</v>
      </c>
      <c r="AQ60" s="749">
        <f t="shared" si="21"/>
        <v>0</v>
      </c>
      <c r="AR60" s="749">
        <f t="shared" si="22"/>
        <v>0</v>
      </c>
      <c r="AS60" s="749">
        <f t="shared" si="23"/>
        <v>0</v>
      </c>
    </row>
    <row r="61" spans="2:45" outlineLevel="1" x14ac:dyDescent="0.2">
      <c r="B61" s="115">
        <v>53</v>
      </c>
      <c r="C61" s="38" t="s">
        <v>555</v>
      </c>
      <c r="D61" s="38" t="s">
        <v>650</v>
      </c>
      <c r="E61" s="33" t="s">
        <v>651</v>
      </c>
      <c r="F61" s="57">
        <v>16557</v>
      </c>
      <c r="G61" s="220">
        <v>0.25</v>
      </c>
      <c r="H61" s="220">
        <v>0.25</v>
      </c>
      <c r="I61" s="220">
        <v>0.25</v>
      </c>
      <c r="J61" s="220">
        <v>0.25</v>
      </c>
      <c r="K61" s="220">
        <v>0.25</v>
      </c>
      <c r="L61" s="220">
        <v>0.25</v>
      </c>
      <c r="M61" s="220"/>
      <c r="N61" s="220"/>
      <c r="O61" s="220"/>
      <c r="P61" s="220"/>
      <c r="Q61" s="58">
        <v>0.03</v>
      </c>
      <c r="R61" s="58">
        <v>0.60657123875098151</v>
      </c>
      <c r="S61" s="59"/>
      <c r="T61" s="59"/>
      <c r="U61" s="59"/>
      <c r="V61" s="176">
        <f t="shared" si="13"/>
        <v>6650</v>
      </c>
      <c r="W61" s="176">
        <f t="shared" si="25"/>
        <v>6849.5</v>
      </c>
      <c r="X61" s="176">
        <f t="shared" si="26"/>
        <v>7054.9849999999997</v>
      </c>
      <c r="Y61" s="176">
        <f t="shared" si="27"/>
        <v>7266.6345499999998</v>
      </c>
      <c r="Z61" s="176">
        <f t="shared" si="28"/>
        <v>7484.6335864999992</v>
      </c>
      <c r="AA61" s="176">
        <f t="shared" si="29"/>
        <v>7709.1725940949991</v>
      </c>
      <c r="AB61" s="176">
        <f t="shared" si="30"/>
        <v>0</v>
      </c>
      <c r="AC61" s="176">
        <f t="shared" si="31"/>
        <v>0</v>
      </c>
      <c r="AD61" s="176">
        <f t="shared" si="32"/>
        <v>0</v>
      </c>
      <c r="AE61" s="176">
        <f t="shared" si="33"/>
        <v>0</v>
      </c>
      <c r="AF61" s="430">
        <f t="shared" si="24"/>
        <v>43014.925730594994</v>
      </c>
      <c r="AG61" s="479">
        <f t="shared" si="34"/>
        <v>1.5</v>
      </c>
      <c r="AH61" s="203">
        <f t="shared" si="35"/>
        <v>7.9213017292718824E-4</v>
      </c>
      <c r="AI61" s="714">
        <f>IFERROR(VLOOKUP($C61,'General Information'!$B$69:$C$88,2,0),0)</f>
        <v>0.15</v>
      </c>
      <c r="AJ61" s="749">
        <f t="shared" si="14"/>
        <v>7647.4999999999991</v>
      </c>
      <c r="AK61" s="749">
        <f t="shared" si="15"/>
        <v>7876.9249999999993</v>
      </c>
      <c r="AL61" s="749">
        <f t="shared" si="16"/>
        <v>8113.2327499999992</v>
      </c>
      <c r="AM61" s="749">
        <f t="shared" si="17"/>
        <v>8356.6297324999996</v>
      </c>
      <c r="AN61" s="749">
        <f t="shared" si="18"/>
        <v>8607.3286244749979</v>
      </c>
      <c r="AO61" s="749">
        <f t="shared" si="19"/>
        <v>8865.5484832092479</v>
      </c>
      <c r="AP61" s="749">
        <f t="shared" si="20"/>
        <v>0</v>
      </c>
      <c r="AQ61" s="749">
        <f t="shared" si="21"/>
        <v>0</v>
      </c>
      <c r="AR61" s="749">
        <f t="shared" si="22"/>
        <v>0</v>
      </c>
      <c r="AS61" s="749">
        <f t="shared" si="23"/>
        <v>0</v>
      </c>
    </row>
    <row r="62" spans="2:45" outlineLevel="1" x14ac:dyDescent="0.2">
      <c r="B62" s="115">
        <v>54</v>
      </c>
      <c r="C62" s="38" t="s">
        <v>555</v>
      </c>
      <c r="D62" s="38" t="s">
        <v>652</v>
      </c>
      <c r="E62" s="33" t="s">
        <v>653</v>
      </c>
      <c r="F62" s="57">
        <v>17270.400000000001</v>
      </c>
      <c r="G62" s="220">
        <v>0.125</v>
      </c>
      <c r="H62" s="220">
        <v>0.125</v>
      </c>
      <c r="I62" s="220">
        <v>0.125</v>
      </c>
      <c r="J62" s="220">
        <v>0.125</v>
      </c>
      <c r="K62" s="220">
        <v>0.125</v>
      </c>
      <c r="L62" s="220">
        <v>0.125</v>
      </c>
      <c r="M62" s="220"/>
      <c r="N62" s="220"/>
      <c r="O62" s="220"/>
      <c r="P62" s="220"/>
      <c r="Q62" s="58">
        <v>0.03</v>
      </c>
      <c r="R62" s="58">
        <v>0.59811006114508047</v>
      </c>
      <c r="S62" s="59"/>
      <c r="T62" s="59"/>
      <c r="U62" s="59"/>
      <c r="V62" s="176">
        <f t="shared" si="13"/>
        <v>3450</v>
      </c>
      <c r="W62" s="176">
        <f t="shared" si="25"/>
        <v>3553.5</v>
      </c>
      <c r="X62" s="176">
        <f t="shared" si="26"/>
        <v>3660.105</v>
      </c>
      <c r="Y62" s="176">
        <f t="shared" si="27"/>
        <v>3769.9081500000002</v>
      </c>
      <c r="Z62" s="176">
        <f t="shared" si="28"/>
        <v>3883.0053944999995</v>
      </c>
      <c r="AA62" s="176">
        <f t="shared" si="29"/>
        <v>3999.4955563349995</v>
      </c>
      <c r="AB62" s="176">
        <f t="shared" si="30"/>
        <v>0</v>
      </c>
      <c r="AC62" s="176">
        <f t="shared" si="31"/>
        <v>0</v>
      </c>
      <c r="AD62" s="176">
        <f t="shared" si="32"/>
        <v>0</v>
      </c>
      <c r="AE62" s="176">
        <f t="shared" si="33"/>
        <v>0</v>
      </c>
      <c r="AF62" s="430">
        <f t="shared" si="24"/>
        <v>22316.014100834996</v>
      </c>
      <c r="AG62" s="479">
        <f t="shared" si="34"/>
        <v>0.75</v>
      </c>
      <c r="AH62" s="203">
        <f t="shared" si="35"/>
        <v>4.1095475136824052E-4</v>
      </c>
      <c r="AI62" s="714">
        <f>IFERROR(VLOOKUP($C62,'General Information'!$B$69:$C$88,2,0),0)</f>
        <v>0.15</v>
      </c>
      <c r="AJ62" s="749">
        <f t="shared" si="14"/>
        <v>3967.4999999999995</v>
      </c>
      <c r="AK62" s="749">
        <f t="shared" si="15"/>
        <v>4086.5249999999996</v>
      </c>
      <c r="AL62" s="749">
        <f t="shared" si="16"/>
        <v>4209.12075</v>
      </c>
      <c r="AM62" s="749">
        <f t="shared" si="17"/>
        <v>4335.3943724999999</v>
      </c>
      <c r="AN62" s="749">
        <f t="shared" si="18"/>
        <v>4465.4562036749994</v>
      </c>
      <c r="AO62" s="749">
        <f t="shared" si="19"/>
        <v>4599.4198897852493</v>
      </c>
      <c r="AP62" s="749">
        <f t="shared" si="20"/>
        <v>0</v>
      </c>
      <c r="AQ62" s="749">
        <f t="shared" si="21"/>
        <v>0</v>
      </c>
      <c r="AR62" s="749">
        <f t="shared" si="22"/>
        <v>0</v>
      </c>
      <c r="AS62" s="749">
        <f t="shared" si="23"/>
        <v>0</v>
      </c>
    </row>
    <row r="63" spans="2:45" outlineLevel="1" x14ac:dyDescent="0.2">
      <c r="B63" s="115">
        <v>55</v>
      </c>
      <c r="C63" s="38" t="s">
        <v>555</v>
      </c>
      <c r="D63" s="38" t="s">
        <v>654</v>
      </c>
      <c r="E63" s="33" t="s">
        <v>655</v>
      </c>
      <c r="F63" s="57">
        <v>60000</v>
      </c>
      <c r="G63" s="220">
        <v>0.25</v>
      </c>
      <c r="H63" s="220">
        <v>0.25</v>
      </c>
      <c r="I63" s="220">
        <v>0.25</v>
      </c>
      <c r="J63" s="220">
        <v>0.25</v>
      </c>
      <c r="K63" s="220">
        <v>0.25</v>
      </c>
      <c r="L63" s="220">
        <v>0.25</v>
      </c>
      <c r="M63" s="220"/>
      <c r="N63" s="220"/>
      <c r="O63" s="220"/>
      <c r="P63" s="220"/>
      <c r="Q63" s="58">
        <v>0.03</v>
      </c>
      <c r="R63" s="58">
        <v>2.1175000000000002</v>
      </c>
      <c r="S63" s="59"/>
      <c r="T63" s="59"/>
      <c r="U63" s="59"/>
      <c r="V63" s="176">
        <f t="shared" si="13"/>
        <v>46762.5</v>
      </c>
      <c r="W63" s="176">
        <f t="shared" si="25"/>
        <v>48165.375</v>
      </c>
      <c r="X63" s="176">
        <f t="shared" si="26"/>
        <v>49610.33625</v>
      </c>
      <c r="Y63" s="176">
        <f t="shared" si="27"/>
        <v>51098.646337500002</v>
      </c>
      <c r="Z63" s="176">
        <f t="shared" si="28"/>
        <v>52631.605727624999</v>
      </c>
      <c r="AA63" s="176">
        <f t="shared" si="29"/>
        <v>54210.553899453742</v>
      </c>
      <c r="AB63" s="176">
        <f t="shared" si="30"/>
        <v>0</v>
      </c>
      <c r="AC63" s="176">
        <f t="shared" si="31"/>
        <v>0</v>
      </c>
      <c r="AD63" s="176">
        <f t="shared" si="32"/>
        <v>0</v>
      </c>
      <c r="AE63" s="176">
        <f t="shared" si="33"/>
        <v>0</v>
      </c>
      <c r="AF63" s="430">
        <f t="shared" si="24"/>
        <v>302479.01721457875</v>
      </c>
      <c r="AG63" s="479">
        <f t="shared" si="34"/>
        <v>1.5</v>
      </c>
      <c r="AH63" s="203">
        <f t="shared" si="35"/>
        <v>5.5702236408282169E-3</v>
      </c>
      <c r="AI63" s="714">
        <f>IFERROR(VLOOKUP($C63,'General Information'!$B$69:$C$88,2,0),0)</f>
        <v>0.15</v>
      </c>
      <c r="AJ63" s="749">
        <f t="shared" si="14"/>
        <v>53776.874999999993</v>
      </c>
      <c r="AK63" s="749">
        <f t="shared" si="15"/>
        <v>55390.181249999994</v>
      </c>
      <c r="AL63" s="749">
        <f t="shared" si="16"/>
        <v>57051.886687499995</v>
      </c>
      <c r="AM63" s="749">
        <f t="shared" si="17"/>
        <v>58763.443288124996</v>
      </c>
      <c r="AN63" s="749">
        <f t="shared" si="18"/>
        <v>60526.346586768748</v>
      </c>
      <c r="AO63" s="749">
        <f t="shared" si="19"/>
        <v>62342.136984371798</v>
      </c>
      <c r="AP63" s="749">
        <f t="shared" si="20"/>
        <v>0</v>
      </c>
      <c r="AQ63" s="749">
        <f t="shared" si="21"/>
        <v>0</v>
      </c>
      <c r="AR63" s="749">
        <f t="shared" si="22"/>
        <v>0</v>
      </c>
      <c r="AS63" s="749">
        <f t="shared" si="23"/>
        <v>0</v>
      </c>
    </row>
    <row r="64" spans="2:45" outlineLevel="1" x14ac:dyDescent="0.2">
      <c r="B64" s="115">
        <v>56</v>
      </c>
      <c r="C64" s="38" t="s">
        <v>555</v>
      </c>
      <c r="D64" s="38" t="s">
        <v>656</v>
      </c>
      <c r="E64" s="33" t="s">
        <v>657</v>
      </c>
      <c r="F64" s="57">
        <v>50000</v>
      </c>
      <c r="G64" s="220">
        <v>0.25</v>
      </c>
      <c r="H64" s="220">
        <v>0.25</v>
      </c>
      <c r="I64" s="220">
        <v>0.25</v>
      </c>
      <c r="J64" s="220">
        <v>0.25</v>
      </c>
      <c r="K64" s="220">
        <v>0.25</v>
      </c>
      <c r="L64" s="220">
        <v>0.25</v>
      </c>
      <c r="M64" s="220"/>
      <c r="N64" s="220"/>
      <c r="O64" s="220"/>
      <c r="P64" s="220"/>
      <c r="Q64" s="58">
        <v>0.03</v>
      </c>
      <c r="R64" s="58">
        <v>2.09</v>
      </c>
      <c r="S64" s="59"/>
      <c r="T64" s="59"/>
      <c r="U64" s="59"/>
      <c r="V64" s="176">
        <f t="shared" si="13"/>
        <v>38625</v>
      </c>
      <c r="W64" s="176">
        <f t="shared" si="25"/>
        <v>39783.75</v>
      </c>
      <c r="X64" s="176">
        <f t="shared" si="26"/>
        <v>40977.262499999997</v>
      </c>
      <c r="Y64" s="176">
        <f t="shared" si="27"/>
        <v>42206.580374999998</v>
      </c>
      <c r="Z64" s="176">
        <f t="shared" si="28"/>
        <v>43472.777786249993</v>
      </c>
      <c r="AA64" s="176">
        <f t="shared" si="29"/>
        <v>44776.961119837491</v>
      </c>
      <c r="AB64" s="176">
        <f t="shared" si="30"/>
        <v>0</v>
      </c>
      <c r="AC64" s="176">
        <f t="shared" si="31"/>
        <v>0</v>
      </c>
      <c r="AD64" s="176">
        <f t="shared" si="32"/>
        <v>0</v>
      </c>
      <c r="AE64" s="176">
        <f t="shared" si="33"/>
        <v>0</v>
      </c>
      <c r="AF64" s="430">
        <f t="shared" si="24"/>
        <v>249842.3317810875</v>
      </c>
      <c r="AG64" s="479">
        <f t="shared" si="34"/>
        <v>1.5</v>
      </c>
      <c r="AH64" s="203">
        <f t="shared" si="35"/>
        <v>4.6009064555357368E-3</v>
      </c>
      <c r="AI64" s="714">
        <f>IFERROR(VLOOKUP($C64,'General Information'!$B$69:$C$88,2,0),0)</f>
        <v>0.15</v>
      </c>
      <c r="AJ64" s="749">
        <f t="shared" si="14"/>
        <v>44418.75</v>
      </c>
      <c r="AK64" s="749">
        <f t="shared" si="15"/>
        <v>45751.3125</v>
      </c>
      <c r="AL64" s="749">
        <f t="shared" si="16"/>
        <v>47123.851874999993</v>
      </c>
      <c r="AM64" s="749">
        <f t="shared" si="17"/>
        <v>48537.56743124999</v>
      </c>
      <c r="AN64" s="749">
        <f t="shared" si="18"/>
        <v>49993.694454187491</v>
      </c>
      <c r="AO64" s="749">
        <f t="shared" si="19"/>
        <v>51493.50528781311</v>
      </c>
      <c r="AP64" s="749">
        <f t="shared" si="20"/>
        <v>0</v>
      </c>
      <c r="AQ64" s="749">
        <f t="shared" si="21"/>
        <v>0</v>
      </c>
      <c r="AR64" s="749">
        <f t="shared" si="22"/>
        <v>0</v>
      </c>
      <c r="AS64" s="749">
        <f t="shared" si="23"/>
        <v>0</v>
      </c>
    </row>
    <row r="65" spans="2:45" outlineLevel="1" x14ac:dyDescent="0.2">
      <c r="B65" s="115">
        <v>57</v>
      </c>
      <c r="C65" s="38" t="s">
        <v>555</v>
      </c>
      <c r="D65" s="38" t="s">
        <v>658</v>
      </c>
      <c r="E65" s="33" t="s">
        <v>659</v>
      </c>
      <c r="F65" s="57">
        <v>17146.292999999998</v>
      </c>
      <c r="G65" s="220">
        <v>0.25</v>
      </c>
      <c r="H65" s="220">
        <v>0.25</v>
      </c>
      <c r="I65" s="220">
        <v>0.25</v>
      </c>
      <c r="J65" s="220">
        <v>0.25</v>
      </c>
      <c r="K65" s="220">
        <v>0.25</v>
      </c>
      <c r="L65" s="220">
        <v>0.25</v>
      </c>
      <c r="M65" s="220"/>
      <c r="N65" s="220"/>
      <c r="O65" s="220"/>
      <c r="P65" s="220"/>
      <c r="Q65" s="58">
        <v>0.03</v>
      </c>
      <c r="R65" s="58">
        <v>0.85699999999999998</v>
      </c>
      <c r="S65" s="59"/>
      <c r="T65" s="59"/>
      <c r="U65" s="59"/>
      <c r="V65" s="176">
        <f t="shared" si="13"/>
        <v>7960.1665252499988</v>
      </c>
      <c r="W65" s="176">
        <f t="shared" si="25"/>
        <v>8198.9715210074992</v>
      </c>
      <c r="X65" s="176">
        <f t="shared" si="26"/>
        <v>8444.9406666377236</v>
      </c>
      <c r="Y65" s="176">
        <f t="shared" si="27"/>
        <v>8698.2888866368558</v>
      </c>
      <c r="Z65" s="176">
        <f t="shared" si="28"/>
        <v>8959.2375532359601</v>
      </c>
      <c r="AA65" s="176">
        <f t="shared" si="29"/>
        <v>9228.0146798330388</v>
      </c>
      <c r="AB65" s="176">
        <f t="shared" si="30"/>
        <v>0</v>
      </c>
      <c r="AC65" s="176">
        <f t="shared" si="31"/>
        <v>0</v>
      </c>
      <c r="AD65" s="176">
        <f t="shared" si="32"/>
        <v>0</v>
      </c>
      <c r="AE65" s="176">
        <f t="shared" si="33"/>
        <v>0</v>
      </c>
      <c r="AF65" s="430">
        <f t="shared" si="24"/>
        <v>51489.619832601078</v>
      </c>
      <c r="AG65" s="479">
        <f t="shared" si="34"/>
        <v>1.5</v>
      </c>
      <c r="AH65" s="203">
        <f t="shared" si="35"/>
        <v>9.4819369716924774E-4</v>
      </c>
      <c r="AI65" s="714">
        <f>IFERROR(VLOOKUP($C65,'General Information'!$B$69:$C$88,2,0),0)</f>
        <v>0.15</v>
      </c>
      <c r="AJ65" s="749">
        <f t="shared" si="14"/>
        <v>9154.1915040374988</v>
      </c>
      <c r="AK65" s="749">
        <f t="shared" si="15"/>
        <v>9428.8172491586229</v>
      </c>
      <c r="AL65" s="749">
        <f t="shared" si="16"/>
        <v>9711.6817666333809</v>
      </c>
      <c r="AM65" s="749">
        <f t="shared" si="17"/>
        <v>10003.032219632383</v>
      </c>
      <c r="AN65" s="749">
        <f t="shared" si="18"/>
        <v>10303.123186221354</v>
      </c>
      <c r="AO65" s="749">
        <f t="shared" si="19"/>
        <v>10612.216881807994</v>
      </c>
      <c r="AP65" s="749">
        <f t="shared" si="20"/>
        <v>0</v>
      </c>
      <c r="AQ65" s="749">
        <f t="shared" si="21"/>
        <v>0</v>
      </c>
      <c r="AR65" s="749">
        <f t="shared" si="22"/>
        <v>0</v>
      </c>
      <c r="AS65" s="749">
        <f t="shared" si="23"/>
        <v>0</v>
      </c>
    </row>
    <row r="66" spans="2:45" outlineLevel="1" x14ac:dyDescent="0.2">
      <c r="B66" s="115">
        <v>58</v>
      </c>
      <c r="C66" s="38" t="s">
        <v>555</v>
      </c>
      <c r="D66" s="38" t="s">
        <v>638</v>
      </c>
      <c r="E66" s="33" t="s">
        <v>639</v>
      </c>
      <c r="F66" s="57">
        <v>63000</v>
      </c>
      <c r="G66" s="220">
        <v>7.4999999999999997E-2</v>
      </c>
      <c r="H66" s="220">
        <v>7.4999999999999997E-2</v>
      </c>
      <c r="I66" s="220">
        <v>7.4999999999999997E-2</v>
      </c>
      <c r="J66" s="220">
        <v>7.4999999999999997E-2</v>
      </c>
      <c r="K66" s="220">
        <v>7.4999999999999997E-2</v>
      </c>
      <c r="L66" s="220">
        <v>7.4999999999999997E-2</v>
      </c>
      <c r="M66" s="220"/>
      <c r="N66" s="220"/>
      <c r="O66" s="220"/>
      <c r="P66" s="220"/>
      <c r="Q66" s="58">
        <v>0.03</v>
      </c>
      <c r="R66" s="58">
        <v>1.2238095238095239</v>
      </c>
      <c r="S66" s="59"/>
      <c r="T66" s="59"/>
      <c r="U66" s="59"/>
      <c r="V66" s="176">
        <f t="shared" si="13"/>
        <v>10507.5</v>
      </c>
      <c r="W66" s="176">
        <f t="shared" si="25"/>
        <v>10822.725</v>
      </c>
      <c r="X66" s="176">
        <f t="shared" si="26"/>
        <v>11147.40675</v>
      </c>
      <c r="Y66" s="176">
        <f t="shared" si="27"/>
        <v>11481.8289525</v>
      </c>
      <c r="Z66" s="176">
        <f t="shared" si="28"/>
        <v>11826.283821075</v>
      </c>
      <c r="AA66" s="176">
        <f t="shared" si="29"/>
        <v>12181.072335707247</v>
      </c>
      <c r="AB66" s="176">
        <f t="shared" si="30"/>
        <v>0</v>
      </c>
      <c r="AC66" s="176">
        <f t="shared" si="31"/>
        <v>0</v>
      </c>
      <c r="AD66" s="176">
        <f t="shared" si="32"/>
        <v>0</v>
      </c>
      <c r="AE66" s="176">
        <f t="shared" si="33"/>
        <v>0</v>
      </c>
      <c r="AF66" s="430">
        <f t="shared" si="24"/>
        <v>67966.816859282248</v>
      </c>
      <c r="AG66" s="479">
        <f t="shared" si="34"/>
        <v>0.45</v>
      </c>
      <c r="AH66" s="203">
        <f t="shared" si="35"/>
        <v>1.2516252318845761E-3</v>
      </c>
      <c r="AI66" s="714">
        <f>IFERROR(VLOOKUP($C66,'General Information'!$B$69:$C$88,2,0),0)</f>
        <v>0.15</v>
      </c>
      <c r="AJ66" s="749">
        <f t="shared" si="14"/>
        <v>12083.624999999998</v>
      </c>
      <c r="AK66" s="749">
        <f t="shared" si="15"/>
        <v>12446.133749999999</v>
      </c>
      <c r="AL66" s="749">
        <f t="shared" si="16"/>
        <v>12819.5177625</v>
      </c>
      <c r="AM66" s="749">
        <f t="shared" si="17"/>
        <v>13204.103295374998</v>
      </c>
      <c r="AN66" s="749">
        <f t="shared" si="18"/>
        <v>13600.226394236248</v>
      </c>
      <c r="AO66" s="749">
        <f t="shared" si="19"/>
        <v>14008.233186063333</v>
      </c>
      <c r="AP66" s="749">
        <f t="shared" si="20"/>
        <v>0</v>
      </c>
      <c r="AQ66" s="749">
        <f t="shared" si="21"/>
        <v>0</v>
      </c>
      <c r="AR66" s="749">
        <f t="shared" si="22"/>
        <v>0</v>
      </c>
      <c r="AS66" s="749">
        <f t="shared" si="23"/>
        <v>0</v>
      </c>
    </row>
    <row r="67" spans="2:45" outlineLevel="1" x14ac:dyDescent="0.2">
      <c r="B67" s="115">
        <v>59</v>
      </c>
      <c r="C67" s="38" t="s">
        <v>555</v>
      </c>
      <c r="D67" s="38" t="s">
        <v>640</v>
      </c>
      <c r="E67" s="33" t="s">
        <v>641</v>
      </c>
      <c r="F67" s="57">
        <v>40000</v>
      </c>
      <c r="G67" s="220">
        <v>7.4999999999999997E-2</v>
      </c>
      <c r="H67" s="220">
        <v>7.4999999999999997E-2</v>
      </c>
      <c r="I67" s="220">
        <v>7.4999999999999997E-2</v>
      </c>
      <c r="J67" s="220">
        <v>7.4999999999999997E-2</v>
      </c>
      <c r="K67" s="220">
        <v>7.4999999999999997E-2</v>
      </c>
      <c r="L67" s="220">
        <v>7.4999999999999997E-2</v>
      </c>
      <c r="M67" s="220"/>
      <c r="N67" s="220"/>
      <c r="O67" s="220"/>
      <c r="P67" s="220"/>
      <c r="Q67" s="58">
        <v>0.03</v>
      </c>
      <c r="R67" s="58">
        <v>2.2549999999999999</v>
      </c>
      <c r="S67" s="59"/>
      <c r="T67" s="59"/>
      <c r="U67" s="59"/>
      <c r="V67" s="176">
        <f t="shared" si="13"/>
        <v>9765</v>
      </c>
      <c r="W67" s="176">
        <f t="shared" si="25"/>
        <v>10057.950000000001</v>
      </c>
      <c r="X67" s="176">
        <f t="shared" si="26"/>
        <v>10359.6885</v>
      </c>
      <c r="Y67" s="176">
        <f t="shared" si="27"/>
        <v>10670.479155000001</v>
      </c>
      <c r="Z67" s="176">
        <f t="shared" si="28"/>
        <v>10990.593529649999</v>
      </c>
      <c r="AA67" s="176">
        <f t="shared" si="29"/>
        <v>11320.311335539498</v>
      </c>
      <c r="AB67" s="176">
        <f t="shared" si="30"/>
        <v>0</v>
      </c>
      <c r="AC67" s="176">
        <f t="shared" si="31"/>
        <v>0</v>
      </c>
      <c r="AD67" s="176">
        <f t="shared" si="32"/>
        <v>0</v>
      </c>
      <c r="AE67" s="176">
        <f t="shared" si="33"/>
        <v>0</v>
      </c>
      <c r="AF67" s="430">
        <f t="shared" si="24"/>
        <v>63164.022520189501</v>
      </c>
      <c r="AG67" s="479">
        <f t="shared" si="34"/>
        <v>0.45</v>
      </c>
      <c r="AH67" s="203">
        <f t="shared" si="35"/>
        <v>1.1631806223509765E-3</v>
      </c>
      <c r="AI67" s="714">
        <f>IFERROR(VLOOKUP($C67,'General Information'!$B$69:$C$88,2,0),0)</f>
        <v>0.15</v>
      </c>
      <c r="AJ67" s="749">
        <f t="shared" si="14"/>
        <v>11229.75</v>
      </c>
      <c r="AK67" s="749">
        <f t="shared" si="15"/>
        <v>11566.6425</v>
      </c>
      <c r="AL67" s="749">
        <f t="shared" si="16"/>
        <v>11913.641775</v>
      </c>
      <c r="AM67" s="749">
        <f t="shared" si="17"/>
        <v>12271.05102825</v>
      </c>
      <c r="AN67" s="749">
        <f t="shared" si="18"/>
        <v>12639.182559097499</v>
      </c>
      <c r="AO67" s="749">
        <f t="shared" si="19"/>
        <v>13018.358035870422</v>
      </c>
      <c r="AP67" s="749">
        <f t="shared" si="20"/>
        <v>0</v>
      </c>
      <c r="AQ67" s="749">
        <f t="shared" si="21"/>
        <v>0</v>
      </c>
      <c r="AR67" s="749">
        <f t="shared" si="22"/>
        <v>0</v>
      </c>
      <c r="AS67" s="749">
        <f t="shared" si="23"/>
        <v>0</v>
      </c>
    </row>
    <row r="68" spans="2:45" outlineLevel="1" x14ac:dyDescent="0.2">
      <c r="B68" s="115">
        <v>60</v>
      </c>
      <c r="C68" s="38" t="s">
        <v>555</v>
      </c>
      <c r="D68" s="38" t="s">
        <v>642</v>
      </c>
      <c r="E68" s="33" t="s">
        <v>643</v>
      </c>
      <c r="F68" s="57">
        <v>17270.400000000001</v>
      </c>
      <c r="G68" s="220">
        <v>0.125</v>
      </c>
      <c r="H68" s="220">
        <v>0.125</v>
      </c>
      <c r="I68" s="220">
        <v>0.125</v>
      </c>
      <c r="J68" s="220">
        <v>0.125</v>
      </c>
      <c r="K68" s="220">
        <v>0.125</v>
      </c>
      <c r="L68" s="220">
        <v>0.125</v>
      </c>
      <c r="M68" s="220"/>
      <c r="N68" s="220"/>
      <c r="O68" s="220"/>
      <c r="P68" s="220"/>
      <c r="Q68" s="58">
        <v>0.03</v>
      </c>
      <c r="R68" s="58">
        <v>0.59811006114508047</v>
      </c>
      <c r="S68" s="59"/>
      <c r="T68" s="59"/>
      <c r="U68" s="59"/>
      <c r="V68" s="176">
        <f t="shared" si="13"/>
        <v>3450</v>
      </c>
      <c r="W68" s="176">
        <f t="shared" si="25"/>
        <v>3553.5</v>
      </c>
      <c r="X68" s="176">
        <f t="shared" si="26"/>
        <v>3660.105</v>
      </c>
      <c r="Y68" s="176">
        <f t="shared" si="27"/>
        <v>3769.9081500000002</v>
      </c>
      <c r="Z68" s="176">
        <f t="shared" si="28"/>
        <v>3883.0053944999995</v>
      </c>
      <c r="AA68" s="176">
        <f t="shared" si="29"/>
        <v>3999.4955563349995</v>
      </c>
      <c r="AB68" s="176">
        <f t="shared" si="30"/>
        <v>0</v>
      </c>
      <c r="AC68" s="176">
        <f t="shared" si="31"/>
        <v>0</v>
      </c>
      <c r="AD68" s="176">
        <f t="shared" si="32"/>
        <v>0</v>
      </c>
      <c r="AE68" s="176">
        <f t="shared" si="33"/>
        <v>0</v>
      </c>
      <c r="AF68" s="430">
        <f t="shared" si="24"/>
        <v>22316.014100834996</v>
      </c>
      <c r="AG68" s="479">
        <f t="shared" si="34"/>
        <v>0.75</v>
      </c>
      <c r="AH68" s="203">
        <f t="shared" si="35"/>
        <v>4.1095475136824052E-4</v>
      </c>
      <c r="AI68" s="714">
        <f>IFERROR(VLOOKUP($C68,'General Information'!$B$69:$C$88,2,0),0)</f>
        <v>0.15</v>
      </c>
      <c r="AJ68" s="749">
        <f t="shared" si="14"/>
        <v>3967.4999999999995</v>
      </c>
      <c r="AK68" s="749">
        <f t="shared" si="15"/>
        <v>4086.5249999999996</v>
      </c>
      <c r="AL68" s="749">
        <f t="shared" si="16"/>
        <v>4209.12075</v>
      </c>
      <c r="AM68" s="749">
        <f t="shared" si="17"/>
        <v>4335.3943724999999</v>
      </c>
      <c r="AN68" s="749">
        <f t="shared" si="18"/>
        <v>4465.4562036749994</v>
      </c>
      <c r="AO68" s="749">
        <f t="shared" si="19"/>
        <v>4599.4198897852493</v>
      </c>
      <c r="AP68" s="749">
        <f t="shared" si="20"/>
        <v>0</v>
      </c>
      <c r="AQ68" s="749">
        <f t="shared" si="21"/>
        <v>0</v>
      </c>
      <c r="AR68" s="749">
        <f t="shared" si="22"/>
        <v>0</v>
      </c>
      <c r="AS68" s="749">
        <f t="shared" si="23"/>
        <v>0</v>
      </c>
    </row>
    <row r="69" spans="2:45" outlineLevel="1" x14ac:dyDescent="0.2">
      <c r="B69" s="115">
        <v>61</v>
      </c>
      <c r="C69" s="38" t="s">
        <v>555</v>
      </c>
      <c r="D69" s="38" t="s">
        <v>644</v>
      </c>
      <c r="E69" s="33" t="s">
        <v>645</v>
      </c>
      <c r="F69" s="57">
        <v>21350.16</v>
      </c>
      <c r="G69" s="220">
        <v>0.125</v>
      </c>
      <c r="H69" s="220">
        <v>0.125</v>
      </c>
      <c r="I69" s="220">
        <v>0.125</v>
      </c>
      <c r="J69" s="220">
        <v>0.125</v>
      </c>
      <c r="K69" s="220">
        <v>0.125</v>
      </c>
      <c r="L69" s="220">
        <v>0.125</v>
      </c>
      <c r="M69" s="220"/>
      <c r="N69" s="220"/>
      <c r="O69" s="220"/>
      <c r="P69" s="220"/>
      <c r="Q69" s="58">
        <v>0.03</v>
      </c>
      <c r="R69" s="58">
        <v>0.6018615317168583</v>
      </c>
      <c r="S69" s="59"/>
      <c r="T69" s="59"/>
      <c r="U69" s="59"/>
      <c r="V69" s="176">
        <f t="shared" si="13"/>
        <v>4275</v>
      </c>
      <c r="W69" s="176">
        <f t="shared" si="25"/>
        <v>4403.25</v>
      </c>
      <c r="X69" s="176">
        <f t="shared" si="26"/>
        <v>4535.3474999999999</v>
      </c>
      <c r="Y69" s="176">
        <f t="shared" si="27"/>
        <v>4671.4079250000004</v>
      </c>
      <c r="Z69" s="176">
        <f t="shared" si="28"/>
        <v>4811.5501627499998</v>
      </c>
      <c r="AA69" s="176">
        <f t="shared" si="29"/>
        <v>4955.896667632499</v>
      </c>
      <c r="AB69" s="176">
        <f t="shared" si="30"/>
        <v>0</v>
      </c>
      <c r="AC69" s="176">
        <f t="shared" si="31"/>
        <v>0</v>
      </c>
      <c r="AD69" s="176">
        <f t="shared" si="32"/>
        <v>0</v>
      </c>
      <c r="AE69" s="176">
        <f t="shared" si="33"/>
        <v>0</v>
      </c>
      <c r="AF69" s="430">
        <f t="shared" si="24"/>
        <v>27652.452255382501</v>
      </c>
      <c r="AG69" s="479">
        <f t="shared" si="34"/>
        <v>0.75</v>
      </c>
      <c r="AH69" s="203">
        <f t="shared" si="35"/>
        <v>5.0922653973890677E-4</v>
      </c>
      <c r="AI69" s="714">
        <f>IFERROR(VLOOKUP($C69,'General Information'!$B$69:$C$88,2,0),0)</f>
        <v>0.15</v>
      </c>
      <c r="AJ69" s="749">
        <f t="shared" si="14"/>
        <v>4916.25</v>
      </c>
      <c r="AK69" s="749">
        <f t="shared" si="15"/>
        <v>5063.7374999999993</v>
      </c>
      <c r="AL69" s="749">
        <f t="shared" si="16"/>
        <v>5215.6496249999991</v>
      </c>
      <c r="AM69" s="749">
        <f t="shared" si="17"/>
        <v>5372.11911375</v>
      </c>
      <c r="AN69" s="749">
        <f t="shared" si="18"/>
        <v>5533.2826871624993</v>
      </c>
      <c r="AO69" s="749">
        <f t="shared" si="19"/>
        <v>5699.2811677773734</v>
      </c>
      <c r="AP69" s="749">
        <f t="shared" si="20"/>
        <v>0</v>
      </c>
      <c r="AQ69" s="749">
        <f t="shared" si="21"/>
        <v>0</v>
      </c>
      <c r="AR69" s="749">
        <f t="shared" si="22"/>
        <v>0</v>
      </c>
      <c r="AS69" s="749">
        <f t="shared" si="23"/>
        <v>0</v>
      </c>
    </row>
    <row r="70" spans="2:45" outlineLevel="1" x14ac:dyDescent="0.2">
      <c r="B70" s="115">
        <v>62</v>
      </c>
      <c r="C70" s="38" t="s">
        <v>556</v>
      </c>
      <c r="D70" s="38" t="s">
        <v>667</v>
      </c>
      <c r="E70" s="33" t="s">
        <v>561</v>
      </c>
      <c r="F70" s="57">
        <v>100786</v>
      </c>
      <c r="G70" s="220">
        <v>5.5E-2</v>
      </c>
      <c r="H70" s="220">
        <v>5.2499999999999998E-2</v>
      </c>
      <c r="I70" s="220">
        <v>5.2499999999999998E-2</v>
      </c>
      <c r="J70" s="220">
        <v>0.05</v>
      </c>
      <c r="K70" s="220">
        <v>0.05</v>
      </c>
      <c r="L70" s="220">
        <v>4.7500000000000001E-2</v>
      </c>
      <c r="M70" s="220"/>
      <c r="N70" s="220"/>
      <c r="O70" s="220"/>
      <c r="P70" s="220"/>
      <c r="Q70" s="58">
        <v>0.03</v>
      </c>
      <c r="R70" s="58">
        <v>1.0493214568421001</v>
      </c>
      <c r="S70" s="59"/>
      <c r="T70" s="59"/>
      <c r="U70" s="59"/>
      <c r="V70" s="176">
        <f t="shared" si="13"/>
        <v>11359.860179210833</v>
      </c>
      <c r="W70" s="176">
        <f t="shared" si="25"/>
        <v>11168.807985287744</v>
      </c>
      <c r="X70" s="176">
        <f t="shared" si="26"/>
        <v>11503.872224846375</v>
      </c>
      <c r="Y70" s="176">
        <f t="shared" si="27"/>
        <v>11284.750849135016</v>
      </c>
      <c r="Z70" s="176">
        <f t="shared" si="28"/>
        <v>11623.293374609066</v>
      </c>
      <c r="AA70" s="176">
        <f t="shared" si="29"/>
        <v>11373.392567054969</v>
      </c>
      <c r="AB70" s="176">
        <f t="shared" si="30"/>
        <v>0</v>
      </c>
      <c r="AC70" s="176">
        <f t="shared" si="31"/>
        <v>0</v>
      </c>
      <c r="AD70" s="176">
        <f t="shared" si="32"/>
        <v>0</v>
      </c>
      <c r="AE70" s="176">
        <f t="shared" si="33"/>
        <v>0</v>
      </c>
      <c r="AF70" s="430">
        <f t="shared" si="24"/>
        <v>68313.977180144007</v>
      </c>
      <c r="AG70" s="479">
        <f t="shared" si="34"/>
        <v>0.3075</v>
      </c>
      <c r="AH70" s="203">
        <f t="shared" si="35"/>
        <v>1.2580182724472868E-3</v>
      </c>
      <c r="AI70" s="714">
        <f>IFERROR(VLOOKUP($C70,'General Information'!$B$69:$C$88,2,0),0)</f>
        <v>0.13</v>
      </c>
      <c r="AJ70" s="749">
        <f t="shared" si="14"/>
        <v>12836.642002508241</v>
      </c>
      <c r="AK70" s="749">
        <f t="shared" si="15"/>
        <v>12620.753023375149</v>
      </c>
      <c r="AL70" s="749">
        <f t="shared" si="16"/>
        <v>12999.375614076402</v>
      </c>
      <c r="AM70" s="749">
        <f t="shared" si="17"/>
        <v>12751.768459522567</v>
      </c>
      <c r="AN70" s="749">
        <f t="shared" si="18"/>
        <v>13134.321513308243</v>
      </c>
      <c r="AO70" s="749">
        <f t="shared" si="19"/>
        <v>12851.933600772114</v>
      </c>
      <c r="AP70" s="749">
        <f t="shared" si="20"/>
        <v>0</v>
      </c>
      <c r="AQ70" s="749">
        <f t="shared" si="21"/>
        <v>0</v>
      </c>
      <c r="AR70" s="749">
        <f t="shared" si="22"/>
        <v>0</v>
      </c>
      <c r="AS70" s="749">
        <f t="shared" si="23"/>
        <v>0</v>
      </c>
    </row>
    <row r="71" spans="2:45" outlineLevel="1" x14ac:dyDescent="0.2">
      <c r="B71" s="115">
        <v>63</v>
      </c>
      <c r="C71" s="38" t="s">
        <v>556</v>
      </c>
      <c r="D71" s="38" t="s">
        <v>669</v>
      </c>
      <c r="E71" s="33" t="s">
        <v>561</v>
      </c>
      <c r="F71" s="57">
        <v>100786</v>
      </c>
      <c r="G71" s="220">
        <v>0.18333333333333335</v>
      </c>
      <c r="H71" s="220">
        <v>0.18333333333333335</v>
      </c>
      <c r="I71" s="220">
        <v>0.18333333333333335</v>
      </c>
      <c r="J71" s="220">
        <v>0.18333333333333335</v>
      </c>
      <c r="K71" s="220">
        <v>0.18333333333333335</v>
      </c>
      <c r="L71" s="220">
        <v>0.18333333333333335</v>
      </c>
      <c r="M71" s="220"/>
      <c r="N71" s="220"/>
      <c r="O71" s="220"/>
      <c r="P71" s="220"/>
      <c r="Q71" s="58">
        <v>0.03</v>
      </c>
      <c r="R71" s="58">
        <v>1.0493014568421</v>
      </c>
      <c r="S71" s="59"/>
      <c r="T71" s="59"/>
      <c r="U71" s="59"/>
      <c r="V71" s="176">
        <f t="shared" si="13"/>
        <v>37865.831048702785</v>
      </c>
      <c r="W71" s="176">
        <f t="shared" si="25"/>
        <v>39001.805980163866</v>
      </c>
      <c r="X71" s="176">
        <f t="shared" si="26"/>
        <v>40171.86015956878</v>
      </c>
      <c r="Y71" s="176">
        <f t="shared" si="27"/>
        <v>41377.015964355851</v>
      </c>
      <c r="Z71" s="176">
        <f t="shared" si="28"/>
        <v>42618.326443286518</v>
      </c>
      <c r="AA71" s="176">
        <f t="shared" si="29"/>
        <v>43896.876236585114</v>
      </c>
      <c r="AB71" s="176">
        <f t="shared" si="30"/>
        <v>0</v>
      </c>
      <c r="AC71" s="176">
        <f t="shared" si="31"/>
        <v>0</v>
      </c>
      <c r="AD71" s="176">
        <f t="shared" si="32"/>
        <v>0</v>
      </c>
      <c r="AE71" s="176">
        <f t="shared" si="33"/>
        <v>0</v>
      </c>
      <c r="AF71" s="430">
        <f t="shared" si="24"/>
        <v>244931.71583266291</v>
      </c>
      <c r="AG71" s="479">
        <f t="shared" si="34"/>
        <v>1.1000000000000001</v>
      </c>
      <c r="AH71" s="203">
        <f t="shared" si="35"/>
        <v>4.5104762852091178E-3</v>
      </c>
      <c r="AI71" s="714">
        <f>IFERROR(VLOOKUP($C71,'General Information'!$B$69:$C$88,2,0),0)</f>
        <v>0.13</v>
      </c>
      <c r="AJ71" s="749">
        <f t="shared" si="14"/>
        <v>42788.389085034141</v>
      </c>
      <c r="AK71" s="749">
        <f t="shared" si="15"/>
        <v>44072.040757585164</v>
      </c>
      <c r="AL71" s="749">
        <f t="shared" si="16"/>
        <v>45394.201980312719</v>
      </c>
      <c r="AM71" s="749">
        <f t="shared" si="17"/>
        <v>46756.028039722107</v>
      </c>
      <c r="AN71" s="749">
        <f t="shared" si="18"/>
        <v>48158.708880913764</v>
      </c>
      <c r="AO71" s="749">
        <f t="shared" si="19"/>
        <v>49603.470147341177</v>
      </c>
      <c r="AP71" s="749">
        <f t="shared" si="20"/>
        <v>0</v>
      </c>
      <c r="AQ71" s="749">
        <f t="shared" si="21"/>
        <v>0</v>
      </c>
      <c r="AR71" s="749">
        <f t="shared" si="22"/>
        <v>0</v>
      </c>
      <c r="AS71" s="749">
        <f t="shared" si="23"/>
        <v>0</v>
      </c>
    </row>
    <row r="72" spans="2:45" outlineLevel="1" x14ac:dyDescent="0.2">
      <c r="B72" s="115">
        <v>64</v>
      </c>
      <c r="C72" s="38" t="s">
        <v>556</v>
      </c>
      <c r="D72" s="38"/>
      <c r="E72" s="33" t="s">
        <v>670</v>
      </c>
      <c r="F72" s="57">
        <v>35010</v>
      </c>
      <c r="G72" s="220">
        <v>0.18333333333333335</v>
      </c>
      <c r="H72" s="220">
        <v>0.18333333333333335</v>
      </c>
      <c r="I72" s="220">
        <v>0.18333333333333335</v>
      </c>
      <c r="J72" s="220">
        <v>0.18333333333333335</v>
      </c>
      <c r="K72" s="220">
        <v>0.18333333333333335</v>
      </c>
      <c r="L72" s="220">
        <v>0.18333333333333335</v>
      </c>
      <c r="M72" s="220"/>
      <c r="N72" s="220"/>
      <c r="O72" s="220"/>
      <c r="P72" s="220"/>
      <c r="Q72" s="58">
        <v>0.03</v>
      </c>
      <c r="R72" s="58">
        <v>1.0626163636363599</v>
      </c>
      <c r="S72" s="59"/>
      <c r="T72" s="59"/>
      <c r="U72" s="59"/>
      <c r="V72" s="176">
        <f t="shared" si="13"/>
        <v>13238.903129999977</v>
      </c>
      <c r="W72" s="176">
        <f t="shared" si="25"/>
        <v>13636.070223899977</v>
      </c>
      <c r="X72" s="176">
        <f t="shared" si="26"/>
        <v>14045.152330616975</v>
      </c>
      <c r="Y72" s="176">
        <f t="shared" si="27"/>
        <v>14466.506900535485</v>
      </c>
      <c r="Z72" s="176">
        <f t="shared" si="28"/>
        <v>14900.502107551549</v>
      </c>
      <c r="AA72" s="176">
        <f t="shared" si="29"/>
        <v>15347.517170778094</v>
      </c>
      <c r="AB72" s="176">
        <f t="shared" si="30"/>
        <v>0</v>
      </c>
      <c r="AC72" s="176">
        <f t="shared" si="31"/>
        <v>0</v>
      </c>
      <c r="AD72" s="176">
        <f t="shared" si="32"/>
        <v>0</v>
      </c>
      <c r="AE72" s="176">
        <f t="shared" si="33"/>
        <v>0</v>
      </c>
      <c r="AF72" s="430">
        <f t="shared" si="24"/>
        <v>85634.651863382067</v>
      </c>
      <c r="AG72" s="479">
        <f t="shared" si="34"/>
        <v>1.1000000000000001</v>
      </c>
      <c r="AH72" s="203">
        <f t="shared" si="35"/>
        <v>1.5769826504861922E-3</v>
      </c>
      <c r="AI72" s="714">
        <f>IFERROR(VLOOKUP($C72,'General Information'!$B$69:$C$88,2,0),0)</f>
        <v>0.13</v>
      </c>
      <c r="AJ72" s="749">
        <f t="shared" si="14"/>
        <v>14959.960536899973</v>
      </c>
      <c r="AK72" s="749">
        <f t="shared" si="15"/>
        <v>15408.759353006972</v>
      </c>
      <c r="AL72" s="749">
        <f t="shared" si="16"/>
        <v>15871.02213359718</v>
      </c>
      <c r="AM72" s="749">
        <f t="shared" si="17"/>
        <v>16347.152797605097</v>
      </c>
      <c r="AN72" s="749">
        <f t="shared" si="18"/>
        <v>16837.567381533248</v>
      </c>
      <c r="AO72" s="749">
        <f t="shared" si="19"/>
        <v>17342.694402979243</v>
      </c>
      <c r="AP72" s="749">
        <f t="shared" si="20"/>
        <v>0</v>
      </c>
      <c r="AQ72" s="749">
        <f t="shared" si="21"/>
        <v>0</v>
      </c>
      <c r="AR72" s="749">
        <f t="shared" si="22"/>
        <v>0</v>
      </c>
      <c r="AS72" s="749">
        <f t="shared" si="23"/>
        <v>0</v>
      </c>
    </row>
    <row r="73" spans="2:45" outlineLevel="1" x14ac:dyDescent="0.2">
      <c r="B73" s="115">
        <v>65</v>
      </c>
      <c r="C73" s="38" t="s">
        <v>556</v>
      </c>
      <c r="D73" s="38"/>
      <c r="E73" s="33" t="s">
        <v>671</v>
      </c>
      <c r="F73" s="57">
        <v>18955</v>
      </c>
      <c r="G73" s="220">
        <v>0.1</v>
      </c>
      <c r="H73" s="220">
        <v>0.1</v>
      </c>
      <c r="I73" s="220">
        <v>0.1</v>
      </c>
      <c r="J73" s="220">
        <v>0.1</v>
      </c>
      <c r="K73" s="220">
        <v>0.1</v>
      </c>
      <c r="L73" s="220">
        <v>0.1</v>
      </c>
      <c r="M73" s="220"/>
      <c r="N73" s="220"/>
      <c r="O73" s="220"/>
      <c r="P73" s="220"/>
      <c r="Q73" s="58">
        <v>0.05</v>
      </c>
      <c r="R73" s="58">
        <v>0.39768813866914898</v>
      </c>
      <c r="S73" s="59"/>
      <c r="T73" s="59"/>
      <c r="U73" s="59"/>
      <c r="V73" s="176">
        <f t="shared" si="13"/>
        <v>2649.317866847372</v>
      </c>
      <c r="W73" s="176">
        <f t="shared" ref="W73:W104" si="36">IF(ISERROR(YEARFRAC(end_period_1,end_period_2)),0,($F73*(1+$R73)*$H73)*(1+$Q73)^(YEARFRAC(end_period_1,end_period_2)))</f>
        <v>2781.7837601897409</v>
      </c>
      <c r="X73" s="176">
        <f t="shared" ref="X73:X104" si="37">IF(ISERROR(YEARFRAC(end_period_1,end_period_3)),0,($F73*(1+$R73)*$I73)*(1+$Q73)^(YEARFRAC(end_period_1,end_period_3)))</f>
        <v>2920.8729481992277</v>
      </c>
      <c r="Y73" s="176">
        <f t="shared" ref="Y73:Y104" si="38">IF(ISERROR(YEARFRAC(end_period_1,end_period_4)),0,($F73*(1+$R73)*$J73)*(1+$Q73)^(YEARFRAC(end_period_1,end_period_4)))</f>
        <v>3066.9165956091892</v>
      </c>
      <c r="Z73" s="176">
        <f t="shared" ref="Z73:Z104" si="39">IF(ISERROR(YEARFRAC(end_period_1,end_period_5)),0,($F73*(1+$R73)*$K73)*(1+$Q73)^(YEARFRAC(end_period_1,end_period_5)))</f>
        <v>3220.2624253896483</v>
      </c>
      <c r="AA73" s="176">
        <f t="shared" ref="AA73:AA104" si="40">IF(ISERROR(YEARFRAC(end_period_1,end_period_6)),0,($F73*(1+$R73)*$L73)*(1+$Q73)^(YEARFRAC(end_period_1,end_period_6)))</f>
        <v>3381.2755466591311</v>
      </c>
      <c r="AB73" s="176">
        <f t="shared" ref="AB73:AB104" si="41">IF(ISERROR(YEARFRAC(end_period_1,end_period_7)),0,($F73*(1+$R73)*$M73)*(1+$Q73)^(YEARFRAC(end_period_1,end_period_7)))</f>
        <v>0</v>
      </c>
      <c r="AC73" s="176">
        <f t="shared" ref="AC73:AC104" si="42">IF(ISERROR(YEARFRAC(end_period_1,end_period_8)),0,($F73*(1+$R73)*$N73)*(1+$Q73)^(YEARFRAC(end_period_1,end_period_8)))</f>
        <v>0</v>
      </c>
      <c r="AD73" s="176">
        <f t="shared" ref="AD73:AD104" si="43">IF(ISERROR(YEARFRAC(end_period_1,end_period_9)),0,($F73*(1+$R73)*$O73)*(1+$Q73)^(YEARFRAC(end_period_1,end_period_9)))</f>
        <v>0</v>
      </c>
      <c r="AE73" s="176">
        <f t="shared" ref="AE73:AE104" si="44">IF(ISERROR(YEARFRAC(end_period_1,end_period_10)),0,($F73*(1+$R73)*$P73)*(1+$Q73)^(YEARFRAC(end_period_1,end_period_10)))</f>
        <v>0</v>
      </c>
      <c r="AF73" s="430">
        <f t="shared" si="24"/>
        <v>18020.429142894311</v>
      </c>
      <c r="AG73" s="479">
        <f t="shared" ref="AG73:AG104" si="45">SUM(G73:P73)</f>
        <v>0.6</v>
      </c>
      <c r="AH73" s="203">
        <f t="shared" ref="AH73:AH104" si="46">IFERROR($AF73/SUM($AF$7,$AF$210,$AF$313,$AF$366,$AF$569,$AF$622),0)</f>
        <v>3.3185052422466575E-4</v>
      </c>
      <c r="AI73" s="714">
        <f>IFERROR(VLOOKUP($C73,'General Information'!$B$69:$C$88,2,0),0)</f>
        <v>0.13</v>
      </c>
      <c r="AJ73" s="749">
        <f t="shared" si="14"/>
        <v>2993.7291895375301</v>
      </c>
      <c r="AK73" s="749">
        <f t="shared" si="15"/>
        <v>3143.4156490144069</v>
      </c>
      <c r="AL73" s="749">
        <f t="shared" si="16"/>
        <v>3300.5864314651271</v>
      </c>
      <c r="AM73" s="749">
        <f t="shared" si="17"/>
        <v>3465.6157530383834</v>
      </c>
      <c r="AN73" s="749">
        <f t="shared" si="18"/>
        <v>3638.8965406903021</v>
      </c>
      <c r="AO73" s="749">
        <f t="shared" si="19"/>
        <v>3820.8413677248177</v>
      </c>
      <c r="AP73" s="749">
        <f t="shared" si="20"/>
        <v>0</v>
      </c>
      <c r="AQ73" s="749">
        <f t="shared" si="21"/>
        <v>0</v>
      </c>
      <c r="AR73" s="749">
        <f t="shared" si="22"/>
        <v>0</v>
      </c>
      <c r="AS73" s="749">
        <f t="shared" si="23"/>
        <v>0</v>
      </c>
    </row>
    <row r="74" spans="2:45" outlineLevel="1" x14ac:dyDescent="0.2">
      <c r="B74" s="115">
        <v>66</v>
      </c>
      <c r="C74" s="38" t="s">
        <v>556</v>
      </c>
      <c r="D74" s="38"/>
      <c r="E74" s="33" t="s">
        <v>672</v>
      </c>
      <c r="F74" s="57">
        <v>13084</v>
      </c>
      <c r="G74" s="220">
        <v>0.1</v>
      </c>
      <c r="H74" s="220">
        <v>0.1</v>
      </c>
      <c r="I74" s="220">
        <v>0.1</v>
      </c>
      <c r="J74" s="220">
        <v>0.1</v>
      </c>
      <c r="K74" s="220">
        <v>0.1</v>
      </c>
      <c r="L74" s="220">
        <v>0.1</v>
      </c>
      <c r="M74" s="220"/>
      <c r="N74" s="220"/>
      <c r="O74" s="220"/>
      <c r="P74" s="220"/>
      <c r="Q74" s="58">
        <v>0.05</v>
      </c>
      <c r="R74" s="58">
        <v>0.47089999994155701</v>
      </c>
      <c r="S74" s="59"/>
      <c r="T74" s="59"/>
      <c r="U74" s="59"/>
      <c r="V74" s="176">
        <f t="shared" ref="V74:V137" si="47">($F74*(1+$R74)*$G74)</f>
        <v>1924.5255599235334</v>
      </c>
      <c r="W74" s="176">
        <f t="shared" si="36"/>
        <v>2020.7518379197102</v>
      </c>
      <c r="X74" s="176">
        <f t="shared" si="37"/>
        <v>2121.7894298156957</v>
      </c>
      <c r="Y74" s="176">
        <f t="shared" si="38"/>
        <v>2227.8789013064807</v>
      </c>
      <c r="Z74" s="176">
        <f t="shared" si="39"/>
        <v>2339.2728463718045</v>
      </c>
      <c r="AA74" s="176">
        <f t="shared" si="40"/>
        <v>2456.2364886903947</v>
      </c>
      <c r="AB74" s="176">
        <f t="shared" si="41"/>
        <v>0</v>
      </c>
      <c r="AC74" s="176">
        <f t="shared" si="42"/>
        <v>0</v>
      </c>
      <c r="AD74" s="176">
        <f t="shared" si="43"/>
        <v>0</v>
      </c>
      <c r="AE74" s="176">
        <f t="shared" si="44"/>
        <v>0</v>
      </c>
      <c r="AF74" s="430">
        <f t="shared" si="24"/>
        <v>13090.455064027619</v>
      </c>
      <c r="AG74" s="479">
        <f t="shared" si="45"/>
        <v>0.6</v>
      </c>
      <c r="AH74" s="203">
        <f t="shared" si="46"/>
        <v>2.41063869283597E-4</v>
      </c>
      <c r="AI74" s="714">
        <f>IFERROR(VLOOKUP($C74,'General Information'!$B$69:$C$88,2,0),0)</f>
        <v>0.13</v>
      </c>
      <c r="AJ74" s="749">
        <f t="shared" ref="AJ74:AJ137" si="48">(1+$AI74)*V74</f>
        <v>2174.7138827135923</v>
      </c>
      <c r="AK74" s="749">
        <f t="shared" ref="AK74:AK137" si="49">(1+$AI74)*W74</f>
        <v>2283.4495768492725</v>
      </c>
      <c r="AL74" s="749">
        <f t="shared" ref="AL74:AL137" si="50">(1+$AI74)*X74</f>
        <v>2397.622055691736</v>
      </c>
      <c r="AM74" s="749">
        <f t="shared" ref="AM74:AM137" si="51">(1+$AI74)*Y74</f>
        <v>2517.5031584763228</v>
      </c>
      <c r="AN74" s="749">
        <f t="shared" ref="AN74:AN137" si="52">(1+$AI74)*Z74</f>
        <v>2643.3783164001388</v>
      </c>
      <c r="AO74" s="749">
        <f t="shared" ref="AO74:AO137" si="53">(1+$AI74)*AA74</f>
        <v>2775.5472322201458</v>
      </c>
      <c r="AP74" s="749">
        <f t="shared" ref="AP74:AP137" si="54">(1+$AI74)*AB74</f>
        <v>0</v>
      </c>
      <c r="AQ74" s="749">
        <f t="shared" ref="AQ74:AQ137" si="55">(1+$AI74)*AC74</f>
        <v>0</v>
      </c>
      <c r="AR74" s="749">
        <f t="shared" ref="AR74:AR137" si="56">(1+$AI74)*AD74</f>
        <v>0</v>
      </c>
      <c r="AS74" s="749">
        <f t="shared" ref="AS74:AS137" si="57">(1+$AI74)*AE74</f>
        <v>0</v>
      </c>
    </row>
    <row r="75" spans="2:45" outlineLevel="1" x14ac:dyDescent="0.2">
      <c r="B75" s="115">
        <v>67</v>
      </c>
      <c r="C75" s="38" t="s">
        <v>556</v>
      </c>
      <c r="D75" s="38"/>
      <c r="E75" s="33" t="s">
        <v>666</v>
      </c>
      <c r="F75" s="57">
        <v>9002</v>
      </c>
      <c r="G75" s="220">
        <v>0.03</v>
      </c>
      <c r="H75" s="220">
        <v>0.03</v>
      </c>
      <c r="I75" s="220">
        <v>0.03</v>
      </c>
      <c r="J75" s="220">
        <v>0.03</v>
      </c>
      <c r="K75" s="220">
        <v>0.03</v>
      </c>
      <c r="L75" s="220">
        <v>0.03</v>
      </c>
      <c r="M75" s="220"/>
      <c r="N75" s="220"/>
      <c r="O75" s="220"/>
      <c r="P75" s="220"/>
      <c r="Q75" s="58">
        <v>0.05</v>
      </c>
      <c r="R75" s="58">
        <v>0.56439687078995704</v>
      </c>
      <c r="S75" s="59"/>
      <c r="T75" s="59"/>
      <c r="U75" s="59"/>
      <c r="V75" s="176">
        <f t="shared" si="47"/>
        <v>422.48101892553575</v>
      </c>
      <c r="W75" s="176">
        <f t="shared" si="36"/>
        <v>443.60506987181253</v>
      </c>
      <c r="X75" s="176">
        <f t="shared" si="37"/>
        <v>465.7853233654032</v>
      </c>
      <c r="Y75" s="176">
        <f t="shared" si="38"/>
        <v>489.07458953367336</v>
      </c>
      <c r="Z75" s="176">
        <f t="shared" si="39"/>
        <v>513.528319010357</v>
      </c>
      <c r="AA75" s="176">
        <f t="shared" si="40"/>
        <v>539.20473496087493</v>
      </c>
      <c r="AB75" s="176">
        <f t="shared" si="41"/>
        <v>0</v>
      </c>
      <c r="AC75" s="176">
        <f t="shared" si="42"/>
        <v>0</v>
      </c>
      <c r="AD75" s="176">
        <f t="shared" si="43"/>
        <v>0</v>
      </c>
      <c r="AE75" s="176">
        <f t="shared" si="44"/>
        <v>0</v>
      </c>
      <c r="AF75" s="430">
        <f t="shared" ref="AF75:AF138" si="58">SUM(V75:AE75)</f>
        <v>2873.6790556676569</v>
      </c>
      <c r="AG75" s="479">
        <f t="shared" si="45"/>
        <v>0.18</v>
      </c>
      <c r="AH75" s="203">
        <f t="shared" si="46"/>
        <v>5.2919488959716804E-5</v>
      </c>
      <c r="AI75" s="714">
        <f>IFERROR(VLOOKUP($C75,'General Information'!$B$69:$C$88,2,0),0)</f>
        <v>0.13</v>
      </c>
      <c r="AJ75" s="749">
        <f t="shared" si="48"/>
        <v>477.40355138585534</v>
      </c>
      <c r="AK75" s="749">
        <f t="shared" si="49"/>
        <v>501.2737289551481</v>
      </c>
      <c r="AL75" s="749">
        <f t="shared" si="50"/>
        <v>526.33741540290555</v>
      </c>
      <c r="AM75" s="749">
        <f t="shared" si="51"/>
        <v>552.65428617305088</v>
      </c>
      <c r="AN75" s="749">
        <f t="shared" si="52"/>
        <v>580.28700048170333</v>
      </c>
      <c r="AO75" s="749">
        <f t="shared" si="53"/>
        <v>609.30135050578861</v>
      </c>
      <c r="AP75" s="749">
        <f t="shared" si="54"/>
        <v>0</v>
      </c>
      <c r="AQ75" s="749">
        <f t="shared" si="55"/>
        <v>0</v>
      </c>
      <c r="AR75" s="749">
        <f t="shared" si="56"/>
        <v>0</v>
      </c>
      <c r="AS75" s="749">
        <f t="shared" si="57"/>
        <v>0</v>
      </c>
    </row>
    <row r="76" spans="2:45" outlineLevel="1" x14ac:dyDescent="0.2">
      <c r="B76" s="115">
        <v>68</v>
      </c>
      <c r="C76" s="38" t="s">
        <v>556</v>
      </c>
      <c r="D76" s="38"/>
      <c r="E76" s="33" t="s">
        <v>673</v>
      </c>
      <c r="F76" s="57">
        <v>18955</v>
      </c>
      <c r="G76" s="220">
        <v>0.1</v>
      </c>
      <c r="H76" s="220">
        <v>0.1</v>
      </c>
      <c r="I76" s="220">
        <v>0.1</v>
      </c>
      <c r="J76" s="220">
        <v>0.1</v>
      </c>
      <c r="K76" s="220">
        <v>0.1</v>
      </c>
      <c r="L76" s="220">
        <v>0.1</v>
      </c>
      <c r="M76" s="220"/>
      <c r="N76" s="220"/>
      <c r="O76" s="220"/>
      <c r="P76" s="220"/>
      <c r="Q76" s="58">
        <v>0.05</v>
      </c>
      <c r="R76" s="58">
        <v>0.39768813866914898</v>
      </c>
      <c r="S76" s="59"/>
      <c r="T76" s="59"/>
      <c r="U76" s="59"/>
      <c r="V76" s="176">
        <f t="shared" si="47"/>
        <v>2649.317866847372</v>
      </c>
      <c r="W76" s="176">
        <f t="shared" si="36"/>
        <v>2781.7837601897409</v>
      </c>
      <c r="X76" s="176">
        <f t="shared" si="37"/>
        <v>2920.8729481992277</v>
      </c>
      <c r="Y76" s="176">
        <f t="shared" si="38"/>
        <v>3066.9165956091892</v>
      </c>
      <c r="Z76" s="176">
        <f t="shared" si="39"/>
        <v>3220.2624253896483</v>
      </c>
      <c r="AA76" s="176">
        <f t="shared" si="40"/>
        <v>3381.2755466591311</v>
      </c>
      <c r="AB76" s="176">
        <f t="shared" si="41"/>
        <v>0</v>
      </c>
      <c r="AC76" s="176">
        <f t="shared" si="42"/>
        <v>0</v>
      </c>
      <c r="AD76" s="176">
        <f t="shared" si="43"/>
        <v>0</v>
      </c>
      <c r="AE76" s="176">
        <f t="shared" si="44"/>
        <v>0</v>
      </c>
      <c r="AF76" s="430">
        <f t="shared" si="58"/>
        <v>18020.429142894311</v>
      </c>
      <c r="AG76" s="479">
        <f t="shared" si="45"/>
        <v>0.6</v>
      </c>
      <c r="AH76" s="203">
        <f t="shared" si="46"/>
        <v>3.3185052422466575E-4</v>
      </c>
      <c r="AI76" s="714">
        <f>IFERROR(VLOOKUP($C76,'General Information'!$B$69:$C$88,2,0),0)</f>
        <v>0.13</v>
      </c>
      <c r="AJ76" s="749">
        <f t="shared" si="48"/>
        <v>2993.7291895375301</v>
      </c>
      <c r="AK76" s="749">
        <f t="shared" si="49"/>
        <v>3143.4156490144069</v>
      </c>
      <c r="AL76" s="749">
        <f t="shared" si="50"/>
        <v>3300.5864314651271</v>
      </c>
      <c r="AM76" s="749">
        <f t="shared" si="51"/>
        <v>3465.6157530383834</v>
      </c>
      <c r="AN76" s="749">
        <f t="shared" si="52"/>
        <v>3638.8965406903021</v>
      </c>
      <c r="AO76" s="749">
        <f t="shared" si="53"/>
        <v>3820.8413677248177</v>
      </c>
      <c r="AP76" s="749">
        <f t="shared" si="54"/>
        <v>0</v>
      </c>
      <c r="AQ76" s="749">
        <f t="shared" si="55"/>
        <v>0</v>
      </c>
      <c r="AR76" s="749">
        <f t="shared" si="56"/>
        <v>0</v>
      </c>
      <c r="AS76" s="749">
        <f t="shared" si="57"/>
        <v>0</v>
      </c>
    </row>
    <row r="77" spans="2:45" outlineLevel="1" x14ac:dyDescent="0.2">
      <c r="B77" s="115">
        <v>69</v>
      </c>
      <c r="C77" s="38" t="s">
        <v>556</v>
      </c>
      <c r="D77" s="38"/>
      <c r="E77" s="33" t="s">
        <v>674</v>
      </c>
      <c r="F77" s="57">
        <v>18955</v>
      </c>
      <c r="G77" s="220">
        <v>0.16000000000000003</v>
      </c>
      <c r="H77" s="220">
        <v>0.16000000000000003</v>
      </c>
      <c r="I77" s="220">
        <v>0.16000000000000003</v>
      </c>
      <c r="J77" s="220">
        <v>0.16000000000000003</v>
      </c>
      <c r="K77" s="220">
        <v>0.16000000000000003</v>
      </c>
      <c r="L77" s="220">
        <v>0.16000000000000003</v>
      </c>
      <c r="M77" s="220"/>
      <c r="N77" s="220"/>
      <c r="O77" s="220"/>
      <c r="P77" s="220"/>
      <c r="Q77" s="58">
        <v>0.05</v>
      </c>
      <c r="R77" s="58">
        <v>0.39769138669149001</v>
      </c>
      <c r="S77" s="59"/>
      <c r="T77" s="59"/>
      <c r="U77" s="59"/>
      <c r="V77" s="176">
        <f t="shared" si="47"/>
        <v>4238.9184375579516</v>
      </c>
      <c r="W77" s="176">
        <f t="shared" si="36"/>
        <v>4450.8643594358491</v>
      </c>
      <c r="X77" s="176">
        <f t="shared" si="37"/>
        <v>4673.4075774076418</v>
      </c>
      <c r="Y77" s="176">
        <f t="shared" si="38"/>
        <v>4907.0779562780244</v>
      </c>
      <c r="Z77" s="176">
        <f t="shared" si="39"/>
        <v>5152.4318540919248</v>
      </c>
      <c r="AA77" s="176">
        <f t="shared" si="40"/>
        <v>5410.0534467965217</v>
      </c>
      <c r="AB77" s="176">
        <f t="shared" si="41"/>
        <v>0</v>
      </c>
      <c r="AC77" s="176">
        <f t="shared" si="42"/>
        <v>0</v>
      </c>
      <c r="AD77" s="176">
        <f t="shared" si="43"/>
        <v>0</v>
      </c>
      <c r="AE77" s="176">
        <f t="shared" si="44"/>
        <v>0</v>
      </c>
      <c r="AF77" s="430">
        <f t="shared" si="58"/>
        <v>28832.753631567914</v>
      </c>
      <c r="AG77" s="479">
        <f t="shared" si="45"/>
        <v>0.96000000000000019</v>
      </c>
      <c r="AH77" s="203">
        <f t="shared" si="46"/>
        <v>5.3096207263461865E-4</v>
      </c>
      <c r="AI77" s="714">
        <f>IFERROR(VLOOKUP($C77,'General Information'!$B$69:$C$88,2,0),0)</f>
        <v>0.13</v>
      </c>
      <c r="AJ77" s="749">
        <f t="shared" si="48"/>
        <v>4789.9778344404849</v>
      </c>
      <c r="AK77" s="749">
        <f t="shared" si="49"/>
        <v>5029.4767261625093</v>
      </c>
      <c r="AL77" s="749">
        <f t="shared" si="50"/>
        <v>5280.9505624706344</v>
      </c>
      <c r="AM77" s="749">
        <f t="shared" si="51"/>
        <v>5544.9980905941675</v>
      </c>
      <c r="AN77" s="749">
        <f t="shared" si="52"/>
        <v>5822.2479951238747</v>
      </c>
      <c r="AO77" s="749">
        <f t="shared" si="53"/>
        <v>6113.3603948800692</v>
      </c>
      <c r="AP77" s="749">
        <f t="shared" si="54"/>
        <v>0</v>
      </c>
      <c r="AQ77" s="749">
        <f t="shared" si="55"/>
        <v>0</v>
      </c>
      <c r="AR77" s="749">
        <f t="shared" si="56"/>
        <v>0</v>
      </c>
      <c r="AS77" s="749">
        <f t="shared" si="57"/>
        <v>0</v>
      </c>
    </row>
    <row r="78" spans="2:45" outlineLevel="1" x14ac:dyDescent="0.2">
      <c r="B78" s="115">
        <v>70</v>
      </c>
      <c r="C78" s="38" t="s">
        <v>556</v>
      </c>
      <c r="D78" s="38"/>
      <c r="E78" s="33" t="s">
        <v>675</v>
      </c>
      <c r="F78" s="57">
        <v>3591.0588235294122</v>
      </c>
      <c r="G78" s="220">
        <v>0.1</v>
      </c>
      <c r="H78" s="220">
        <v>0.1</v>
      </c>
      <c r="I78" s="220">
        <v>0.1</v>
      </c>
      <c r="J78" s="220">
        <v>0.1</v>
      </c>
      <c r="K78" s="220">
        <v>0.1</v>
      </c>
      <c r="L78" s="220">
        <v>0.1</v>
      </c>
      <c r="M78" s="220"/>
      <c r="N78" s="220"/>
      <c r="O78" s="220"/>
      <c r="P78" s="220"/>
      <c r="Q78" s="58">
        <v>0.05</v>
      </c>
      <c r="R78" s="58">
        <v>0.80549999999999999</v>
      </c>
      <c r="S78" s="59"/>
      <c r="T78" s="59"/>
      <c r="U78" s="59"/>
      <c r="V78" s="176">
        <f t="shared" si="47"/>
        <v>648.36567058823539</v>
      </c>
      <c r="W78" s="176">
        <f t="shared" si="36"/>
        <v>680.78395411764723</v>
      </c>
      <c r="X78" s="176">
        <f t="shared" si="37"/>
        <v>714.82315182352954</v>
      </c>
      <c r="Y78" s="176">
        <f t="shared" si="38"/>
        <v>750.56430941470603</v>
      </c>
      <c r="Z78" s="176">
        <f t="shared" si="39"/>
        <v>788.09252488544132</v>
      </c>
      <c r="AA78" s="176">
        <f t="shared" si="40"/>
        <v>827.49715112971342</v>
      </c>
      <c r="AB78" s="176">
        <f t="shared" si="41"/>
        <v>0</v>
      </c>
      <c r="AC78" s="176">
        <f t="shared" si="42"/>
        <v>0</v>
      </c>
      <c r="AD78" s="176">
        <f t="shared" si="43"/>
        <v>0</v>
      </c>
      <c r="AE78" s="176">
        <f t="shared" si="44"/>
        <v>0</v>
      </c>
      <c r="AF78" s="430">
        <f t="shared" si="58"/>
        <v>4410.1267619592727</v>
      </c>
      <c r="AG78" s="479">
        <f t="shared" si="45"/>
        <v>0.6</v>
      </c>
      <c r="AH78" s="203">
        <f t="shared" si="46"/>
        <v>8.1213541933350161E-5</v>
      </c>
      <c r="AI78" s="714">
        <f>IFERROR(VLOOKUP($C78,'General Information'!$B$69:$C$88,2,0),0)</f>
        <v>0.13</v>
      </c>
      <c r="AJ78" s="749">
        <f t="shared" si="48"/>
        <v>732.65320776470594</v>
      </c>
      <c r="AK78" s="749">
        <f t="shared" si="49"/>
        <v>769.28586815294125</v>
      </c>
      <c r="AL78" s="749">
        <f t="shared" si="50"/>
        <v>807.75016156058825</v>
      </c>
      <c r="AM78" s="749">
        <f t="shared" si="51"/>
        <v>848.13766963861769</v>
      </c>
      <c r="AN78" s="749">
        <f t="shared" si="52"/>
        <v>890.54455312054858</v>
      </c>
      <c r="AO78" s="749">
        <f t="shared" si="53"/>
        <v>935.07178077657602</v>
      </c>
      <c r="AP78" s="749">
        <f t="shared" si="54"/>
        <v>0</v>
      </c>
      <c r="AQ78" s="749">
        <f t="shared" si="55"/>
        <v>0</v>
      </c>
      <c r="AR78" s="749">
        <f t="shared" si="56"/>
        <v>0</v>
      </c>
      <c r="AS78" s="749">
        <f t="shared" si="57"/>
        <v>0</v>
      </c>
    </row>
    <row r="79" spans="2:45" outlineLevel="1" x14ac:dyDescent="0.2">
      <c r="B79" s="115">
        <v>71</v>
      </c>
      <c r="C79" s="38" t="s">
        <v>557</v>
      </c>
      <c r="D79" s="38" t="s">
        <v>564</v>
      </c>
      <c r="E79" s="33" t="s">
        <v>776</v>
      </c>
      <c r="F79" s="57">
        <v>139436</v>
      </c>
      <c r="G79" s="220">
        <v>8.6400000000000005E-2</v>
      </c>
      <c r="H79" s="220">
        <v>8.6400000000000005E-2</v>
      </c>
      <c r="I79" s="220">
        <v>8.6400000000000005E-2</v>
      </c>
      <c r="J79" s="220">
        <v>8.6400000000000005E-2</v>
      </c>
      <c r="K79" s="220">
        <v>8.6400000000000005E-2</v>
      </c>
      <c r="L79" s="220">
        <v>8.6400000000000005E-2</v>
      </c>
      <c r="M79" s="220"/>
      <c r="N79" s="220"/>
      <c r="O79" s="220"/>
      <c r="P79" s="220"/>
      <c r="Q79" s="58">
        <v>2.63E-2</v>
      </c>
      <c r="R79" s="58">
        <v>0.42</v>
      </c>
      <c r="S79" s="59"/>
      <c r="T79" s="59"/>
      <c r="U79" s="59"/>
      <c r="V79" s="176">
        <f t="shared" si="47"/>
        <v>17107.123968</v>
      </c>
      <c r="W79" s="176">
        <f t="shared" si="36"/>
        <v>17557.041328358398</v>
      </c>
      <c r="X79" s="176">
        <f t="shared" si="37"/>
        <v>18018.791515294226</v>
      </c>
      <c r="Y79" s="176">
        <f t="shared" si="38"/>
        <v>18492.685732146463</v>
      </c>
      <c r="Z79" s="176">
        <f t="shared" si="39"/>
        <v>18979.043366901915</v>
      </c>
      <c r="AA79" s="176">
        <f t="shared" si="40"/>
        <v>19478.192207451437</v>
      </c>
      <c r="AB79" s="176">
        <f t="shared" si="41"/>
        <v>0</v>
      </c>
      <c r="AC79" s="176">
        <f t="shared" si="42"/>
        <v>0</v>
      </c>
      <c r="AD79" s="176">
        <f t="shared" si="43"/>
        <v>0</v>
      </c>
      <c r="AE79" s="176">
        <f t="shared" si="44"/>
        <v>0</v>
      </c>
      <c r="AF79" s="430">
        <f t="shared" si="58"/>
        <v>109632.87811815244</v>
      </c>
      <c r="AG79" s="479">
        <f t="shared" si="45"/>
        <v>0.51840000000000008</v>
      </c>
      <c r="AH79" s="203">
        <f t="shared" si="46"/>
        <v>2.0189157420878383E-3</v>
      </c>
      <c r="AI79" s="714">
        <f>IFERROR(VLOOKUP($C79,'General Information'!$B$69:$C$88,2,0),0)</f>
        <v>0.16</v>
      </c>
      <c r="AJ79" s="749">
        <f t="shared" si="48"/>
        <v>19844.263802879999</v>
      </c>
      <c r="AK79" s="749">
        <f t="shared" si="49"/>
        <v>20366.167940895743</v>
      </c>
      <c r="AL79" s="749">
        <f t="shared" si="50"/>
        <v>20901.798157741301</v>
      </c>
      <c r="AM79" s="749">
        <f t="shared" si="51"/>
        <v>21451.515449289895</v>
      </c>
      <c r="AN79" s="749">
        <f t="shared" si="52"/>
        <v>22015.690305606218</v>
      </c>
      <c r="AO79" s="749">
        <f t="shared" si="53"/>
        <v>22594.702960643666</v>
      </c>
      <c r="AP79" s="749">
        <f t="shared" si="54"/>
        <v>0</v>
      </c>
      <c r="AQ79" s="749">
        <f t="shared" si="55"/>
        <v>0</v>
      </c>
      <c r="AR79" s="749">
        <f t="shared" si="56"/>
        <v>0</v>
      </c>
      <c r="AS79" s="749">
        <f t="shared" si="57"/>
        <v>0</v>
      </c>
    </row>
    <row r="80" spans="2:45" outlineLevel="1" x14ac:dyDescent="0.2">
      <c r="B80" s="115">
        <v>72</v>
      </c>
      <c r="C80" s="38" t="s">
        <v>557</v>
      </c>
      <c r="D80" s="38" t="s">
        <v>606</v>
      </c>
      <c r="E80" s="33" t="s">
        <v>777</v>
      </c>
      <c r="F80" s="57">
        <v>96250</v>
      </c>
      <c r="G80" s="220">
        <v>0.95450000000000002</v>
      </c>
      <c r="H80" s="220">
        <v>0.95450000000000002</v>
      </c>
      <c r="I80" s="220">
        <v>0.95450000000000002</v>
      </c>
      <c r="J80" s="220">
        <v>0.95450000000000002</v>
      </c>
      <c r="K80" s="220">
        <v>0.95450000000000002</v>
      </c>
      <c r="L80" s="220">
        <v>0.95450000000000002</v>
      </c>
      <c r="M80" s="220"/>
      <c r="N80" s="220"/>
      <c r="O80" s="220"/>
      <c r="P80" s="220"/>
      <c r="Q80" s="58">
        <v>2.63E-2</v>
      </c>
      <c r="R80" s="58">
        <v>0.6</v>
      </c>
      <c r="S80" s="59"/>
      <c r="T80" s="59"/>
      <c r="U80" s="59"/>
      <c r="V80" s="176">
        <f t="shared" si="47"/>
        <v>146993</v>
      </c>
      <c r="W80" s="176">
        <f t="shared" si="36"/>
        <v>150858.91589999999</v>
      </c>
      <c r="X80" s="176">
        <f t="shared" si="37"/>
        <v>154826.50538816999</v>
      </c>
      <c r="Y80" s="176">
        <f t="shared" si="38"/>
        <v>158898.44247987887</v>
      </c>
      <c r="Z80" s="176">
        <f t="shared" si="39"/>
        <v>163077.47151709968</v>
      </c>
      <c r="AA80" s="176">
        <f t="shared" si="40"/>
        <v>167366.40901799942</v>
      </c>
      <c r="AB80" s="176">
        <f t="shared" si="41"/>
        <v>0</v>
      </c>
      <c r="AC80" s="176">
        <f t="shared" si="42"/>
        <v>0</v>
      </c>
      <c r="AD80" s="176">
        <f t="shared" si="43"/>
        <v>0</v>
      </c>
      <c r="AE80" s="176">
        <f t="shared" si="44"/>
        <v>0</v>
      </c>
      <c r="AF80" s="430">
        <f t="shared" si="58"/>
        <v>942020.74430314801</v>
      </c>
      <c r="AG80" s="479">
        <f t="shared" si="45"/>
        <v>5.7270000000000003</v>
      </c>
      <c r="AH80" s="203">
        <f t="shared" si="46"/>
        <v>1.7347537916474965E-2</v>
      </c>
      <c r="AI80" s="714">
        <f>IFERROR(VLOOKUP($C80,'General Information'!$B$69:$C$88,2,0),0)</f>
        <v>0.16</v>
      </c>
      <c r="AJ80" s="749">
        <f t="shared" si="48"/>
        <v>170511.87999999998</v>
      </c>
      <c r="AK80" s="749">
        <f t="shared" si="49"/>
        <v>174996.34244399998</v>
      </c>
      <c r="AL80" s="749">
        <f t="shared" si="50"/>
        <v>179598.74625027718</v>
      </c>
      <c r="AM80" s="749">
        <f t="shared" si="51"/>
        <v>184322.19327665947</v>
      </c>
      <c r="AN80" s="749">
        <f t="shared" si="52"/>
        <v>189169.86695983561</v>
      </c>
      <c r="AO80" s="749">
        <f t="shared" si="53"/>
        <v>194145.03446087931</v>
      </c>
      <c r="AP80" s="749">
        <f t="shared" si="54"/>
        <v>0</v>
      </c>
      <c r="AQ80" s="749">
        <f t="shared" si="55"/>
        <v>0</v>
      </c>
      <c r="AR80" s="749">
        <f t="shared" si="56"/>
        <v>0</v>
      </c>
      <c r="AS80" s="749">
        <f t="shared" si="57"/>
        <v>0</v>
      </c>
    </row>
    <row r="81" spans="2:45" outlineLevel="1" x14ac:dyDescent="0.2">
      <c r="B81" s="115">
        <v>73</v>
      </c>
      <c r="C81" s="38" t="s">
        <v>557</v>
      </c>
      <c r="D81" s="38" t="s">
        <v>565</v>
      </c>
      <c r="E81" s="33" t="s">
        <v>778</v>
      </c>
      <c r="F81" s="57">
        <v>69942</v>
      </c>
      <c r="G81" s="220">
        <v>0.18179999999999999</v>
      </c>
      <c r="H81" s="220">
        <v>0.18179999999999999</v>
      </c>
      <c r="I81" s="220">
        <v>0.18179999999999999</v>
      </c>
      <c r="J81" s="220">
        <v>0.18179999999999999</v>
      </c>
      <c r="K81" s="220">
        <v>0.18179999999999999</v>
      </c>
      <c r="L81" s="220">
        <v>0.18179999999999999</v>
      </c>
      <c r="M81" s="220"/>
      <c r="N81" s="220"/>
      <c r="O81" s="220"/>
      <c r="P81" s="220"/>
      <c r="Q81" s="58">
        <v>2.63E-2</v>
      </c>
      <c r="R81" s="58">
        <v>0.73</v>
      </c>
      <c r="S81" s="59"/>
      <c r="T81" s="59"/>
      <c r="U81" s="59"/>
      <c r="V81" s="176">
        <f t="shared" si="47"/>
        <v>21997.738187999999</v>
      </c>
      <c r="W81" s="176">
        <f t="shared" si="36"/>
        <v>22576.2787023444</v>
      </c>
      <c r="X81" s="176">
        <f t="shared" si="37"/>
        <v>23170.034832216057</v>
      </c>
      <c r="Y81" s="176">
        <f t="shared" si="38"/>
        <v>23779.406748303336</v>
      </c>
      <c r="Z81" s="176">
        <f t="shared" si="39"/>
        <v>24404.805145783717</v>
      </c>
      <c r="AA81" s="176">
        <f t="shared" si="40"/>
        <v>25046.65152111783</v>
      </c>
      <c r="AB81" s="176">
        <f t="shared" si="41"/>
        <v>0</v>
      </c>
      <c r="AC81" s="176">
        <f t="shared" si="42"/>
        <v>0</v>
      </c>
      <c r="AD81" s="176">
        <f t="shared" si="43"/>
        <v>0</v>
      </c>
      <c r="AE81" s="176">
        <f t="shared" si="44"/>
        <v>0</v>
      </c>
      <c r="AF81" s="430">
        <f t="shared" si="58"/>
        <v>140974.91513776532</v>
      </c>
      <c r="AG81" s="479">
        <f t="shared" si="45"/>
        <v>1.0908</v>
      </c>
      <c r="AH81" s="203">
        <f t="shared" si="46"/>
        <v>2.5960868700755763E-3</v>
      </c>
      <c r="AI81" s="714">
        <f>IFERROR(VLOOKUP($C81,'General Information'!$B$69:$C$88,2,0),0)</f>
        <v>0.16</v>
      </c>
      <c r="AJ81" s="749">
        <f t="shared" si="48"/>
        <v>25517.376298079998</v>
      </c>
      <c r="AK81" s="749">
        <f t="shared" si="49"/>
        <v>26188.483294719503</v>
      </c>
      <c r="AL81" s="749">
        <f t="shared" si="50"/>
        <v>26877.240405370623</v>
      </c>
      <c r="AM81" s="749">
        <f t="shared" si="51"/>
        <v>27584.111828031866</v>
      </c>
      <c r="AN81" s="749">
        <f t="shared" si="52"/>
        <v>28309.573969109111</v>
      </c>
      <c r="AO81" s="749">
        <f t="shared" si="53"/>
        <v>29054.115764496681</v>
      </c>
      <c r="AP81" s="749">
        <f t="shared" si="54"/>
        <v>0</v>
      </c>
      <c r="AQ81" s="749">
        <f t="shared" si="55"/>
        <v>0</v>
      </c>
      <c r="AR81" s="749">
        <f t="shared" si="56"/>
        <v>0</v>
      </c>
      <c r="AS81" s="749">
        <f t="shared" si="57"/>
        <v>0</v>
      </c>
    </row>
    <row r="82" spans="2:45" outlineLevel="1" x14ac:dyDescent="0.2">
      <c r="B82" s="115">
        <v>74</v>
      </c>
      <c r="C82" s="38" t="s">
        <v>557</v>
      </c>
      <c r="D82" s="38" t="s">
        <v>566</v>
      </c>
      <c r="E82" s="33" t="s">
        <v>779</v>
      </c>
      <c r="F82" s="57">
        <v>54395</v>
      </c>
      <c r="G82" s="220">
        <v>0.95450000000000002</v>
      </c>
      <c r="H82" s="220">
        <v>0.95450000000000002</v>
      </c>
      <c r="I82" s="220">
        <v>0.95450000000000002</v>
      </c>
      <c r="J82" s="220">
        <v>0.95450000000000002</v>
      </c>
      <c r="K82" s="220">
        <v>0.95450000000000002</v>
      </c>
      <c r="L82" s="220">
        <v>0.95450000000000002</v>
      </c>
      <c r="M82" s="220"/>
      <c r="N82" s="220"/>
      <c r="O82" s="220"/>
      <c r="P82" s="220"/>
      <c r="Q82" s="58">
        <v>2.63E-2</v>
      </c>
      <c r="R82" s="58">
        <v>0.82</v>
      </c>
      <c r="S82" s="59"/>
      <c r="T82" s="59"/>
      <c r="U82" s="59"/>
      <c r="V82" s="176">
        <f t="shared" si="47"/>
        <v>94494.450049999999</v>
      </c>
      <c r="W82" s="176">
        <f t="shared" si="36"/>
        <v>96979.654086315</v>
      </c>
      <c r="X82" s="176">
        <f t="shared" si="37"/>
        <v>99530.218988785084</v>
      </c>
      <c r="Y82" s="176">
        <f t="shared" si="38"/>
        <v>102147.86374819012</v>
      </c>
      <c r="Z82" s="176">
        <f t="shared" si="39"/>
        <v>104834.35256476753</v>
      </c>
      <c r="AA82" s="176">
        <f t="shared" si="40"/>
        <v>107591.49603722092</v>
      </c>
      <c r="AB82" s="176">
        <f t="shared" si="41"/>
        <v>0</v>
      </c>
      <c r="AC82" s="176">
        <f t="shared" si="42"/>
        <v>0</v>
      </c>
      <c r="AD82" s="176">
        <f t="shared" si="43"/>
        <v>0</v>
      </c>
      <c r="AE82" s="176">
        <f t="shared" si="44"/>
        <v>0</v>
      </c>
      <c r="AF82" s="430">
        <f t="shared" si="58"/>
        <v>605578.03547527862</v>
      </c>
      <c r="AG82" s="479">
        <f t="shared" si="45"/>
        <v>5.7270000000000003</v>
      </c>
      <c r="AH82" s="203">
        <f t="shared" si="46"/>
        <v>1.1151864749605929E-2</v>
      </c>
      <c r="AI82" s="714">
        <f>IFERROR(VLOOKUP($C82,'General Information'!$B$69:$C$88,2,0),0)</f>
        <v>0.16</v>
      </c>
      <c r="AJ82" s="749">
        <f t="shared" si="48"/>
        <v>109613.562058</v>
      </c>
      <c r="AK82" s="749">
        <f t="shared" si="49"/>
        <v>112496.3987401254</v>
      </c>
      <c r="AL82" s="749">
        <f t="shared" si="50"/>
        <v>115455.05402699069</v>
      </c>
      <c r="AM82" s="749">
        <f t="shared" si="51"/>
        <v>118491.52194790053</v>
      </c>
      <c r="AN82" s="749">
        <f t="shared" si="52"/>
        <v>121607.84897513033</v>
      </c>
      <c r="AO82" s="749">
        <f t="shared" si="53"/>
        <v>124806.13540317626</v>
      </c>
      <c r="AP82" s="749">
        <f t="shared" si="54"/>
        <v>0</v>
      </c>
      <c r="AQ82" s="749">
        <f t="shared" si="55"/>
        <v>0</v>
      </c>
      <c r="AR82" s="749">
        <f t="shared" si="56"/>
        <v>0</v>
      </c>
      <c r="AS82" s="749">
        <f t="shared" si="57"/>
        <v>0</v>
      </c>
    </row>
    <row r="83" spans="2:45" outlineLevel="1" x14ac:dyDescent="0.2">
      <c r="B83" s="115">
        <v>75</v>
      </c>
      <c r="C83" s="38" t="s">
        <v>557</v>
      </c>
      <c r="D83" s="38" t="s">
        <v>567</v>
      </c>
      <c r="E83" s="33" t="s">
        <v>780</v>
      </c>
      <c r="F83" s="57">
        <v>41397</v>
      </c>
      <c r="G83" s="220">
        <v>0.72729999999999995</v>
      </c>
      <c r="H83" s="220">
        <v>0.72729999999999995</v>
      </c>
      <c r="I83" s="220">
        <v>0.72729999999999995</v>
      </c>
      <c r="J83" s="220">
        <v>0.72729999999999995</v>
      </c>
      <c r="K83" s="220">
        <v>0.72729999999999995</v>
      </c>
      <c r="L83" s="220">
        <v>0.72729999999999995</v>
      </c>
      <c r="M83" s="220"/>
      <c r="N83" s="220"/>
      <c r="O83" s="220"/>
      <c r="P83" s="220"/>
      <c r="Q83" s="58">
        <v>2.63E-2</v>
      </c>
      <c r="R83" s="58">
        <v>0.86</v>
      </c>
      <c r="S83" s="59"/>
      <c r="T83" s="59"/>
      <c r="U83" s="59"/>
      <c r="V83" s="176">
        <f t="shared" si="47"/>
        <v>56000.950865999992</v>
      </c>
      <c r="W83" s="176">
        <f t="shared" si="36"/>
        <v>57473.77587377579</v>
      </c>
      <c r="X83" s="176">
        <f t="shared" si="37"/>
        <v>58985.336179256097</v>
      </c>
      <c r="Y83" s="176">
        <f t="shared" si="38"/>
        <v>60536.650520770527</v>
      </c>
      <c r="Z83" s="176">
        <f t="shared" si="39"/>
        <v>62128.764429466792</v>
      </c>
      <c r="AA83" s="176">
        <f t="shared" si="40"/>
        <v>63762.750933961775</v>
      </c>
      <c r="AB83" s="176">
        <f t="shared" si="41"/>
        <v>0</v>
      </c>
      <c r="AC83" s="176">
        <f t="shared" si="42"/>
        <v>0</v>
      </c>
      <c r="AD83" s="176">
        <f t="shared" si="43"/>
        <v>0</v>
      </c>
      <c r="AE83" s="176">
        <f t="shared" si="44"/>
        <v>0</v>
      </c>
      <c r="AF83" s="430">
        <f t="shared" si="58"/>
        <v>358888.22880323097</v>
      </c>
      <c r="AG83" s="479">
        <f t="shared" si="45"/>
        <v>4.3637999999999995</v>
      </c>
      <c r="AH83" s="203">
        <f t="shared" si="46"/>
        <v>6.6090127999740549E-3</v>
      </c>
      <c r="AI83" s="714">
        <f>IFERROR(VLOOKUP($C83,'General Information'!$B$69:$C$88,2,0),0)</f>
        <v>0.16</v>
      </c>
      <c r="AJ83" s="749">
        <f t="shared" si="48"/>
        <v>64961.103004559984</v>
      </c>
      <c r="AK83" s="749">
        <f t="shared" si="49"/>
        <v>66669.580013579907</v>
      </c>
      <c r="AL83" s="749">
        <f t="shared" si="50"/>
        <v>68422.989967937072</v>
      </c>
      <c r="AM83" s="749">
        <f t="shared" si="51"/>
        <v>70222.514604093813</v>
      </c>
      <c r="AN83" s="749">
        <f t="shared" si="52"/>
        <v>72069.366738181474</v>
      </c>
      <c r="AO83" s="749">
        <f t="shared" si="53"/>
        <v>73964.791083395656</v>
      </c>
      <c r="AP83" s="749">
        <f t="shared" si="54"/>
        <v>0</v>
      </c>
      <c r="AQ83" s="749">
        <f t="shared" si="55"/>
        <v>0</v>
      </c>
      <c r="AR83" s="749">
        <f t="shared" si="56"/>
        <v>0</v>
      </c>
      <c r="AS83" s="749">
        <f t="shared" si="57"/>
        <v>0</v>
      </c>
    </row>
    <row r="84" spans="2:45" outlineLevel="1" x14ac:dyDescent="0.2">
      <c r="B84" s="115">
        <v>76</v>
      </c>
      <c r="C84" s="38" t="s">
        <v>557</v>
      </c>
      <c r="D84" s="38" t="s">
        <v>570</v>
      </c>
      <c r="E84" s="33" t="s">
        <v>781</v>
      </c>
      <c r="F84" s="57">
        <v>27113</v>
      </c>
      <c r="G84" s="220">
        <v>0.13639999999999999</v>
      </c>
      <c r="H84" s="220">
        <v>0.13639999999999999</v>
      </c>
      <c r="I84" s="220">
        <v>0.13639999999999999</v>
      </c>
      <c r="J84" s="220">
        <v>0.13639999999999999</v>
      </c>
      <c r="K84" s="220">
        <v>0.13639999999999999</v>
      </c>
      <c r="L84" s="220">
        <v>0.13639999999999999</v>
      </c>
      <c r="M84" s="220"/>
      <c r="N84" s="220"/>
      <c r="O84" s="220"/>
      <c r="P84" s="220"/>
      <c r="Q84" s="58">
        <v>2.63E-2</v>
      </c>
      <c r="R84" s="58">
        <v>0.42</v>
      </c>
      <c r="S84" s="59"/>
      <c r="T84" s="59"/>
      <c r="U84" s="59"/>
      <c r="V84" s="176">
        <f t="shared" si="47"/>
        <v>5251.4627439999995</v>
      </c>
      <c r="W84" s="176">
        <f t="shared" si="36"/>
        <v>5389.5762141671994</v>
      </c>
      <c r="X84" s="176">
        <f t="shared" si="37"/>
        <v>5531.3220685997967</v>
      </c>
      <c r="Y84" s="176">
        <f t="shared" si="38"/>
        <v>5676.7958390039712</v>
      </c>
      <c r="Z84" s="176">
        <f t="shared" si="39"/>
        <v>5826.0955695697758</v>
      </c>
      <c r="AA84" s="176">
        <f t="shared" si="40"/>
        <v>5979.3218830494616</v>
      </c>
      <c r="AB84" s="176">
        <f t="shared" si="41"/>
        <v>0</v>
      </c>
      <c r="AC84" s="176">
        <f t="shared" si="42"/>
        <v>0</v>
      </c>
      <c r="AD84" s="176">
        <f t="shared" si="43"/>
        <v>0</v>
      </c>
      <c r="AE84" s="176">
        <f t="shared" si="44"/>
        <v>0</v>
      </c>
      <c r="AF84" s="430">
        <f t="shared" si="58"/>
        <v>33654.574318390201</v>
      </c>
      <c r="AG84" s="479">
        <f t="shared" si="45"/>
        <v>0.81839999999999991</v>
      </c>
      <c r="AH84" s="203">
        <f t="shared" si="46"/>
        <v>6.1975705692444971E-4</v>
      </c>
      <c r="AI84" s="714">
        <f>IFERROR(VLOOKUP($C84,'General Information'!$B$69:$C$88,2,0),0)</f>
        <v>0.16</v>
      </c>
      <c r="AJ84" s="749">
        <f t="shared" si="48"/>
        <v>6091.696783039999</v>
      </c>
      <c r="AK84" s="749">
        <f t="shared" si="49"/>
        <v>6251.9084084339511</v>
      </c>
      <c r="AL84" s="749">
        <f t="shared" si="50"/>
        <v>6416.3335995757634</v>
      </c>
      <c r="AM84" s="749">
        <f t="shared" si="51"/>
        <v>6585.0831732446059</v>
      </c>
      <c r="AN84" s="749">
        <f t="shared" si="52"/>
        <v>6758.270860700939</v>
      </c>
      <c r="AO84" s="749">
        <f t="shared" si="53"/>
        <v>6936.0133843373751</v>
      </c>
      <c r="AP84" s="749">
        <f t="shared" si="54"/>
        <v>0</v>
      </c>
      <c r="AQ84" s="749">
        <f t="shared" si="55"/>
        <v>0</v>
      </c>
      <c r="AR84" s="749">
        <f t="shared" si="56"/>
        <v>0</v>
      </c>
      <c r="AS84" s="749">
        <f t="shared" si="57"/>
        <v>0</v>
      </c>
    </row>
    <row r="85" spans="2:45" outlineLevel="1" x14ac:dyDescent="0.2">
      <c r="B85" s="115">
        <v>77</v>
      </c>
      <c r="C85" s="38" t="s">
        <v>557</v>
      </c>
      <c r="D85" s="38" t="s">
        <v>571</v>
      </c>
      <c r="E85" s="33" t="s">
        <v>782</v>
      </c>
      <c r="F85" s="57">
        <v>15492</v>
      </c>
      <c r="G85" s="220">
        <v>0.97729999999999995</v>
      </c>
      <c r="H85" s="220">
        <v>0.97729999999999995</v>
      </c>
      <c r="I85" s="220">
        <v>0.97729999999999995</v>
      </c>
      <c r="J85" s="220">
        <v>0.97729999999999995</v>
      </c>
      <c r="K85" s="220">
        <v>0.97729999999999995</v>
      </c>
      <c r="L85" s="220">
        <v>0.97729999999999995</v>
      </c>
      <c r="M85" s="220"/>
      <c r="N85" s="220"/>
      <c r="O85" s="220"/>
      <c r="P85" s="220"/>
      <c r="Q85" s="58">
        <v>2.63E-2</v>
      </c>
      <c r="R85" s="58">
        <v>0.42</v>
      </c>
      <c r="S85" s="59"/>
      <c r="T85" s="59"/>
      <c r="U85" s="59"/>
      <c r="V85" s="176">
        <f t="shared" si="47"/>
        <v>21499.270871999997</v>
      </c>
      <c r="W85" s="176">
        <f t="shared" si="36"/>
        <v>22064.701695933596</v>
      </c>
      <c r="X85" s="176">
        <f t="shared" si="37"/>
        <v>22645.003350536652</v>
      </c>
      <c r="Y85" s="176">
        <f t="shared" si="38"/>
        <v>23240.566938655764</v>
      </c>
      <c r="Z85" s="176">
        <f t="shared" si="39"/>
        <v>23851.79384914241</v>
      </c>
      <c r="AA85" s="176">
        <f t="shared" si="40"/>
        <v>24479.096027374857</v>
      </c>
      <c r="AB85" s="176">
        <f t="shared" si="41"/>
        <v>0</v>
      </c>
      <c r="AC85" s="176">
        <f t="shared" si="42"/>
        <v>0</v>
      </c>
      <c r="AD85" s="176">
        <f t="shared" si="43"/>
        <v>0</v>
      </c>
      <c r="AE85" s="176">
        <f t="shared" si="44"/>
        <v>0</v>
      </c>
      <c r="AF85" s="430">
        <f t="shared" si="58"/>
        <v>137780.43273364328</v>
      </c>
      <c r="AG85" s="479">
        <f t="shared" si="45"/>
        <v>5.8637999999999995</v>
      </c>
      <c r="AH85" s="203">
        <f t="shared" si="46"/>
        <v>2.5372597105208119E-3</v>
      </c>
      <c r="AI85" s="714">
        <f>IFERROR(VLOOKUP($C85,'General Information'!$B$69:$C$88,2,0),0)</f>
        <v>0.16</v>
      </c>
      <c r="AJ85" s="749">
        <f t="shared" si="48"/>
        <v>24939.154211519995</v>
      </c>
      <c r="AK85" s="749">
        <f t="shared" si="49"/>
        <v>25595.053967282969</v>
      </c>
      <c r="AL85" s="749">
        <f t="shared" si="50"/>
        <v>26268.203886622516</v>
      </c>
      <c r="AM85" s="749">
        <f t="shared" si="51"/>
        <v>26959.057648840684</v>
      </c>
      <c r="AN85" s="749">
        <f t="shared" si="52"/>
        <v>27668.080865005195</v>
      </c>
      <c r="AO85" s="749">
        <f t="shared" si="53"/>
        <v>28395.751391754831</v>
      </c>
      <c r="AP85" s="749">
        <f t="shared" si="54"/>
        <v>0</v>
      </c>
      <c r="AQ85" s="749">
        <f t="shared" si="55"/>
        <v>0</v>
      </c>
      <c r="AR85" s="749">
        <f t="shared" si="56"/>
        <v>0</v>
      </c>
      <c r="AS85" s="749">
        <f t="shared" si="57"/>
        <v>0</v>
      </c>
    </row>
    <row r="86" spans="2:45" outlineLevel="1" x14ac:dyDescent="0.2">
      <c r="B86" s="115">
        <v>78</v>
      </c>
      <c r="C86" s="38"/>
      <c r="D86" s="38"/>
      <c r="E86" s="33"/>
      <c r="F86" s="57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58"/>
      <c r="R86" s="58"/>
      <c r="S86" s="59"/>
      <c r="T86" s="59"/>
      <c r="U86" s="59"/>
      <c r="V86" s="176">
        <f t="shared" si="47"/>
        <v>0</v>
      </c>
      <c r="W86" s="176">
        <f t="shared" si="36"/>
        <v>0</v>
      </c>
      <c r="X86" s="176">
        <f t="shared" si="37"/>
        <v>0</v>
      </c>
      <c r="Y86" s="176">
        <f t="shared" si="38"/>
        <v>0</v>
      </c>
      <c r="Z86" s="176">
        <f t="shared" si="39"/>
        <v>0</v>
      </c>
      <c r="AA86" s="176">
        <f t="shared" si="40"/>
        <v>0</v>
      </c>
      <c r="AB86" s="176">
        <f t="shared" si="41"/>
        <v>0</v>
      </c>
      <c r="AC86" s="176">
        <f t="shared" si="42"/>
        <v>0</v>
      </c>
      <c r="AD86" s="176">
        <f t="shared" si="43"/>
        <v>0</v>
      </c>
      <c r="AE86" s="176">
        <f t="shared" si="44"/>
        <v>0</v>
      </c>
      <c r="AF86" s="430">
        <f t="shared" si="58"/>
        <v>0</v>
      </c>
      <c r="AG86" s="479">
        <f t="shared" si="45"/>
        <v>0</v>
      </c>
      <c r="AH86" s="203">
        <f t="shared" si="46"/>
        <v>0</v>
      </c>
      <c r="AI86" s="714">
        <f>IFERROR(VLOOKUP($C86,'General Information'!$B$69:$C$88,2,0),0)</f>
        <v>0</v>
      </c>
      <c r="AJ86" s="749">
        <f t="shared" si="48"/>
        <v>0</v>
      </c>
      <c r="AK86" s="749">
        <f t="shared" si="49"/>
        <v>0</v>
      </c>
      <c r="AL86" s="749">
        <f t="shared" si="50"/>
        <v>0</v>
      </c>
      <c r="AM86" s="749">
        <f t="shared" si="51"/>
        <v>0</v>
      </c>
      <c r="AN86" s="749">
        <f t="shared" si="52"/>
        <v>0</v>
      </c>
      <c r="AO86" s="749">
        <f t="shared" si="53"/>
        <v>0</v>
      </c>
      <c r="AP86" s="749">
        <f t="shared" si="54"/>
        <v>0</v>
      </c>
      <c r="AQ86" s="749">
        <f t="shared" si="55"/>
        <v>0</v>
      </c>
      <c r="AR86" s="749">
        <f t="shared" si="56"/>
        <v>0</v>
      </c>
      <c r="AS86" s="749">
        <f t="shared" si="57"/>
        <v>0</v>
      </c>
    </row>
    <row r="87" spans="2:45" outlineLevel="1" x14ac:dyDescent="0.2">
      <c r="B87" s="115">
        <v>79</v>
      </c>
      <c r="C87" s="38"/>
      <c r="D87" s="38"/>
      <c r="E87" s="33"/>
      <c r="F87" s="57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58"/>
      <c r="R87" s="58"/>
      <c r="S87" s="59"/>
      <c r="T87" s="59"/>
      <c r="U87" s="59"/>
      <c r="V87" s="176">
        <f t="shared" si="47"/>
        <v>0</v>
      </c>
      <c r="W87" s="176">
        <f t="shared" si="36"/>
        <v>0</v>
      </c>
      <c r="X87" s="176">
        <f t="shared" si="37"/>
        <v>0</v>
      </c>
      <c r="Y87" s="176">
        <f t="shared" si="38"/>
        <v>0</v>
      </c>
      <c r="Z87" s="176">
        <f t="shared" si="39"/>
        <v>0</v>
      </c>
      <c r="AA87" s="176">
        <f t="shared" si="40"/>
        <v>0</v>
      </c>
      <c r="AB87" s="176">
        <f t="shared" si="41"/>
        <v>0</v>
      </c>
      <c r="AC87" s="176">
        <f t="shared" si="42"/>
        <v>0</v>
      </c>
      <c r="AD87" s="176">
        <f t="shared" si="43"/>
        <v>0</v>
      </c>
      <c r="AE87" s="176">
        <f t="shared" si="44"/>
        <v>0</v>
      </c>
      <c r="AF87" s="430">
        <f t="shared" si="58"/>
        <v>0</v>
      </c>
      <c r="AG87" s="479">
        <f t="shared" si="45"/>
        <v>0</v>
      </c>
      <c r="AH87" s="203">
        <f t="shared" si="46"/>
        <v>0</v>
      </c>
      <c r="AI87" s="714">
        <f>IFERROR(VLOOKUP($C87,'General Information'!$B$69:$C$88,2,0),0)</f>
        <v>0</v>
      </c>
      <c r="AJ87" s="749">
        <f t="shared" si="48"/>
        <v>0</v>
      </c>
      <c r="AK87" s="749">
        <f t="shared" si="49"/>
        <v>0</v>
      </c>
      <c r="AL87" s="749">
        <f t="shared" si="50"/>
        <v>0</v>
      </c>
      <c r="AM87" s="749">
        <f t="shared" si="51"/>
        <v>0</v>
      </c>
      <c r="AN87" s="749">
        <f t="shared" si="52"/>
        <v>0</v>
      </c>
      <c r="AO87" s="749">
        <f t="shared" si="53"/>
        <v>0</v>
      </c>
      <c r="AP87" s="749">
        <f t="shared" si="54"/>
        <v>0</v>
      </c>
      <c r="AQ87" s="749">
        <f t="shared" si="55"/>
        <v>0</v>
      </c>
      <c r="AR87" s="749">
        <f t="shared" si="56"/>
        <v>0</v>
      </c>
      <c r="AS87" s="749">
        <f t="shared" si="57"/>
        <v>0</v>
      </c>
    </row>
    <row r="88" spans="2:45" outlineLevel="1" x14ac:dyDescent="0.2">
      <c r="B88" s="115">
        <v>80</v>
      </c>
      <c r="C88" s="38"/>
      <c r="D88" s="38"/>
      <c r="E88" s="33"/>
      <c r="F88" s="57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58"/>
      <c r="R88" s="58"/>
      <c r="S88" s="59"/>
      <c r="T88" s="59"/>
      <c r="U88" s="59"/>
      <c r="V88" s="176">
        <f t="shared" si="47"/>
        <v>0</v>
      </c>
      <c r="W88" s="176">
        <f t="shared" si="36"/>
        <v>0</v>
      </c>
      <c r="X88" s="176">
        <f t="shared" si="37"/>
        <v>0</v>
      </c>
      <c r="Y88" s="176">
        <f t="shared" si="38"/>
        <v>0</v>
      </c>
      <c r="Z88" s="176">
        <f t="shared" si="39"/>
        <v>0</v>
      </c>
      <c r="AA88" s="176">
        <f t="shared" si="40"/>
        <v>0</v>
      </c>
      <c r="AB88" s="176">
        <f t="shared" si="41"/>
        <v>0</v>
      </c>
      <c r="AC88" s="176">
        <f t="shared" si="42"/>
        <v>0</v>
      </c>
      <c r="AD88" s="176">
        <f t="shared" si="43"/>
        <v>0</v>
      </c>
      <c r="AE88" s="176">
        <f t="shared" si="44"/>
        <v>0</v>
      </c>
      <c r="AF88" s="430">
        <f t="shared" si="58"/>
        <v>0</v>
      </c>
      <c r="AG88" s="479">
        <f t="shared" si="45"/>
        <v>0</v>
      </c>
      <c r="AH88" s="203">
        <f t="shared" si="46"/>
        <v>0</v>
      </c>
      <c r="AI88" s="714">
        <f>IFERROR(VLOOKUP($C88,'General Information'!$B$69:$C$88,2,0),0)</f>
        <v>0</v>
      </c>
      <c r="AJ88" s="749">
        <f t="shared" si="48"/>
        <v>0</v>
      </c>
      <c r="AK88" s="749">
        <f t="shared" si="49"/>
        <v>0</v>
      </c>
      <c r="AL88" s="749">
        <f t="shared" si="50"/>
        <v>0</v>
      </c>
      <c r="AM88" s="749">
        <f t="shared" si="51"/>
        <v>0</v>
      </c>
      <c r="AN88" s="749">
        <f t="shared" si="52"/>
        <v>0</v>
      </c>
      <c r="AO88" s="749">
        <f t="shared" si="53"/>
        <v>0</v>
      </c>
      <c r="AP88" s="749">
        <f t="shared" si="54"/>
        <v>0</v>
      </c>
      <c r="AQ88" s="749">
        <f t="shared" si="55"/>
        <v>0</v>
      </c>
      <c r="AR88" s="749">
        <f t="shared" si="56"/>
        <v>0</v>
      </c>
      <c r="AS88" s="749">
        <f t="shared" si="57"/>
        <v>0</v>
      </c>
    </row>
    <row r="89" spans="2:45" outlineLevel="1" x14ac:dyDescent="0.2">
      <c r="B89" s="115">
        <v>81</v>
      </c>
      <c r="C89" s="38"/>
      <c r="D89" s="38"/>
      <c r="E89" s="33"/>
      <c r="F89" s="57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58"/>
      <c r="R89" s="58"/>
      <c r="S89" s="59"/>
      <c r="T89" s="59"/>
      <c r="U89" s="59"/>
      <c r="V89" s="176">
        <f t="shared" si="47"/>
        <v>0</v>
      </c>
      <c r="W89" s="176">
        <f t="shared" si="36"/>
        <v>0</v>
      </c>
      <c r="X89" s="176">
        <f t="shared" si="37"/>
        <v>0</v>
      </c>
      <c r="Y89" s="176">
        <f t="shared" si="38"/>
        <v>0</v>
      </c>
      <c r="Z89" s="176">
        <f t="shared" si="39"/>
        <v>0</v>
      </c>
      <c r="AA89" s="176">
        <f t="shared" si="40"/>
        <v>0</v>
      </c>
      <c r="AB89" s="176">
        <f t="shared" si="41"/>
        <v>0</v>
      </c>
      <c r="AC89" s="176">
        <f t="shared" si="42"/>
        <v>0</v>
      </c>
      <c r="AD89" s="176">
        <f t="shared" si="43"/>
        <v>0</v>
      </c>
      <c r="AE89" s="176">
        <f t="shared" si="44"/>
        <v>0</v>
      </c>
      <c r="AF89" s="430">
        <f t="shared" si="58"/>
        <v>0</v>
      </c>
      <c r="AG89" s="479">
        <f t="shared" si="45"/>
        <v>0</v>
      </c>
      <c r="AH89" s="203">
        <f t="shared" si="46"/>
        <v>0</v>
      </c>
      <c r="AI89" s="714">
        <f>IFERROR(VLOOKUP($C89,'General Information'!$B$69:$C$88,2,0),0)</f>
        <v>0</v>
      </c>
      <c r="AJ89" s="749">
        <f t="shared" si="48"/>
        <v>0</v>
      </c>
      <c r="AK89" s="749">
        <f t="shared" si="49"/>
        <v>0</v>
      </c>
      <c r="AL89" s="749">
        <f t="shared" si="50"/>
        <v>0</v>
      </c>
      <c r="AM89" s="749">
        <f t="shared" si="51"/>
        <v>0</v>
      </c>
      <c r="AN89" s="749">
        <f t="shared" si="52"/>
        <v>0</v>
      </c>
      <c r="AO89" s="749">
        <f t="shared" si="53"/>
        <v>0</v>
      </c>
      <c r="AP89" s="749">
        <f t="shared" si="54"/>
        <v>0</v>
      </c>
      <c r="AQ89" s="749">
        <f t="shared" si="55"/>
        <v>0</v>
      </c>
      <c r="AR89" s="749">
        <f t="shared" si="56"/>
        <v>0</v>
      </c>
      <c r="AS89" s="749">
        <f t="shared" si="57"/>
        <v>0</v>
      </c>
    </row>
    <row r="90" spans="2:45" outlineLevel="1" x14ac:dyDescent="0.2">
      <c r="B90" s="115">
        <v>82</v>
      </c>
      <c r="C90" s="38"/>
      <c r="D90" s="38"/>
      <c r="E90" s="33"/>
      <c r="F90" s="57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58"/>
      <c r="R90" s="58"/>
      <c r="S90" s="59"/>
      <c r="T90" s="59"/>
      <c r="U90" s="59"/>
      <c r="V90" s="176">
        <f t="shared" si="47"/>
        <v>0</v>
      </c>
      <c r="W90" s="176">
        <f t="shared" si="36"/>
        <v>0</v>
      </c>
      <c r="X90" s="176">
        <f t="shared" si="37"/>
        <v>0</v>
      </c>
      <c r="Y90" s="176">
        <f t="shared" si="38"/>
        <v>0</v>
      </c>
      <c r="Z90" s="176">
        <f t="shared" si="39"/>
        <v>0</v>
      </c>
      <c r="AA90" s="176">
        <f t="shared" si="40"/>
        <v>0</v>
      </c>
      <c r="AB90" s="176">
        <f t="shared" si="41"/>
        <v>0</v>
      </c>
      <c r="AC90" s="176">
        <f t="shared" si="42"/>
        <v>0</v>
      </c>
      <c r="AD90" s="176">
        <f t="shared" si="43"/>
        <v>0</v>
      </c>
      <c r="AE90" s="176">
        <f t="shared" si="44"/>
        <v>0</v>
      </c>
      <c r="AF90" s="430">
        <f t="shared" si="58"/>
        <v>0</v>
      </c>
      <c r="AG90" s="479">
        <f t="shared" si="45"/>
        <v>0</v>
      </c>
      <c r="AH90" s="203">
        <f t="shared" si="46"/>
        <v>0</v>
      </c>
      <c r="AI90" s="714">
        <f>IFERROR(VLOOKUP($C90,'General Information'!$B$69:$C$88,2,0),0)</f>
        <v>0</v>
      </c>
      <c r="AJ90" s="749">
        <f t="shared" si="48"/>
        <v>0</v>
      </c>
      <c r="AK90" s="749">
        <f t="shared" si="49"/>
        <v>0</v>
      </c>
      <c r="AL90" s="749">
        <f t="shared" si="50"/>
        <v>0</v>
      </c>
      <c r="AM90" s="749">
        <f t="shared" si="51"/>
        <v>0</v>
      </c>
      <c r="AN90" s="749">
        <f t="shared" si="52"/>
        <v>0</v>
      </c>
      <c r="AO90" s="749">
        <f t="shared" si="53"/>
        <v>0</v>
      </c>
      <c r="AP90" s="749">
        <f t="shared" si="54"/>
        <v>0</v>
      </c>
      <c r="AQ90" s="749">
        <f t="shared" si="55"/>
        <v>0</v>
      </c>
      <c r="AR90" s="749">
        <f t="shared" si="56"/>
        <v>0</v>
      </c>
      <c r="AS90" s="749">
        <f t="shared" si="57"/>
        <v>0</v>
      </c>
    </row>
    <row r="91" spans="2:45" outlineLevel="1" x14ac:dyDescent="0.2">
      <c r="B91" s="115">
        <v>83</v>
      </c>
      <c r="C91" s="38"/>
      <c r="D91" s="38"/>
      <c r="E91" s="33"/>
      <c r="F91" s="57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58"/>
      <c r="R91" s="58"/>
      <c r="S91" s="59"/>
      <c r="T91" s="59"/>
      <c r="U91" s="59"/>
      <c r="V91" s="176">
        <f t="shared" si="47"/>
        <v>0</v>
      </c>
      <c r="W91" s="176">
        <f t="shared" si="36"/>
        <v>0</v>
      </c>
      <c r="X91" s="176">
        <f t="shared" si="37"/>
        <v>0</v>
      </c>
      <c r="Y91" s="176">
        <f t="shared" si="38"/>
        <v>0</v>
      </c>
      <c r="Z91" s="176">
        <f t="shared" si="39"/>
        <v>0</v>
      </c>
      <c r="AA91" s="176">
        <f t="shared" si="40"/>
        <v>0</v>
      </c>
      <c r="AB91" s="176">
        <f t="shared" si="41"/>
        <v>0</v>
      </c>
      <c r="AC91" s="176">
        <f t="shared" si="42"/>
        <v>0</v>
      </c>
      <c r="AD91" s="176">
        <f t="shared" si="43"/>
        <v>0</v>
      </c>
      <c r="AE91" s="176">
        <f t="shared" si="44"/>
        <v>0</v>
      </c>
      <c r="AF91" s="430">
        <f t="shared" si="58"/>
        <v>0</v>
      </c>
      <c r="AG91" s="479">
        <f t="shared" si="45"/>
        <v>0</v>
      </c>
      <c r="AH91" s="203">
        <f t="shared" si="46"/>
        <v>0</v>
      </c>
      <c r="AI91" s="714">
        <f>IFERROR(VLOOKUP($C91,'General Information'!$B$69:$C$88,2,0),0)</f>
        <v>0</v>
      </c>
      <c r="AJ91" s="749">
        <f t="shared" si="48"/>
        <v>0</v>
      </c>
      <c r="AK91" s="749">
        <f t="shared" si="49"/>
        <v>0</v>
      </c>
      <c r="AL91" s="749">
        <f t="shared" si="50"/>
        <v>0</v>
      </c>
      <c r="AM91" s="749">
        <f t="shared" si="51"/>
        <v>0</v>
      </c>
      <c r="AN91" s="749">
        <f t="shared" si="52"/>
        <v>0</v>
      </c>
      <c r="AO91" s="749">
        <f t="shared" si="53"/>
        <v>0</v>
      </c>
      <c r="AP91" s="749">
        <f t="shared" si="54"/>
        <v>0</v>
      </c>
      <c r="AQ91" s="749">
        <f t="shared" si="55"/>
        <v>0</v>
      </c>
      <c r="AR91" s="749">
        <f t="shared" si="56"/>
        <v>0</v>
      </c>
      <c r="AS91" s="749">
        <f t="shared" si="57"/>
        <v>0</v>
      </c>
    </row>
    <row r="92" spans="2:45" outlineLevel="1" x14ac:dyDescent="0.2">
      <c r="B92" s="115">
        <v>84</v>
      </c>
      <c r="C92" s="38"/>
      <c r="D92" s="38"/>
      <c r="E92" s="33"/>
      <c r="F92" s="57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58"/>
      <c r="R92" s="58"/>
      <c r="S92" s="59"/>
      <c r="T92" s="59"/>
      <c r="U92" s="59"/>
      <c r="V92" s="176">
        <f t="shared" si="47"/>
        <v>0</v>
      </c>
      <c r="W92" s="176">
        <f t="shared" si="36"/>
        <v>0</v>
      </c>
      <c r="X92" s="176">
        <f t="shared" si="37"/>
        <v>0</v>
      </c>
      <c r="Y92" s="176">
        <f t="shared" si="38"/>
        <v>0</v>
      </c>
      <c r="Z92" s="176">
        <f t="shared" si="39"/>
        <v>0</v>
      </c>
      <c r="AA92" s="176">
        <f t="shared" si="40"/>
        <v>0</v>
      </c>
      <c r="AB92" s="176">
        <f t="shared" si="41"/>
        <v>0</v>
      </c>
      <c r="AC92" s="176">
        <f t="shared" si="42"/>
        <v>0</v>
      </c>
      <c r="AD92" s="176">
        <f t="shared" si="43"/>
        <v>0</v>
      </c>
      <c r="AE92" s="176">
        <f t="shared" si="44"/>
        <v>0</v>
      </c>
      <c r="AF92" s="430">
        <f t="shared" si="58"/>
        <v>0</v>
      </c>
      <c r="AG92" s="479">
        <f t="shared" si="45"/>
        <v>0</v>
      </c>
      <c r="AH92" s="203">
        <f t="shared" si="46"/>
        <v>0</v>
      </c>
      <c r="AI92" s="714">
        <f>IFERROR(VLOOKUP($C92,'General Information'!$B$69:$C$88,2,0),0)</f>
        <v>0</v>
      </c>
      <c r="AJ92" s="749">
        <f t="shared" si="48"/>
        <v>0</v>
      </c>
      <c r="AK92" s="749">
        <f t="shared" si="49"/>
        <v>0</v>
      </c>
      <c r="AL92" s="749">
        <f t="shared" si="50"/>
        <v>0</v>
      </c>
      <c r="AM92" s="749">
        <f t="shared" si="51"/>
        <v>0</v>
      </c>
      <c r="AN92" s="749">
        <f t="shared" si="52"/>
        <v>0</v>
      </c>
      <c r="AO92" s="749">
        <f t="shared" si="53"/>
        <v>0</v>
      </c>
      <c r="AP92" s="749">
        <f t="shared" si="54"/>
        <v>0</v>
      </c>
      <c r="AQ92" s="749">
        <f t="shared" si="55"/>
        <v>0</v>
      </c>
      <c r="AR92" s="749">
        <f t="shared" si="56"/>
        <v>0</v>
      </c>
      <c r="AS92" s="749">
        <f t="shared" si="57"/>
        <v>0</v>
      </c>
    </row>
    <row r="93" spans="2:45" outlineLevel="1" x14ac:dyDescent="0.2">
      <c r="B93" s="115">
        <v>85</v>
      </c>
      <c r="C93" s="38"/>
      <c r="D93" s="38"/>
      <c r="E93" s="33"/>
      <c r="F93" s="57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58"/>
      <c r="R93" s="58"/>
      <c r="S93" s="59"/>
      <c r="T93" s="59"/>
      <c r="U93" s="59"/>
      <c r="V93" s="176">
        <f t="shared" si="47"/>
        <v>0</v>
      </c>
      <c r="W93" s="176">
        <f t="shared" si="36"/>
        <v>0</v>
      </c>
      <c r="X93" s="176">
        <f t="shared" si="37"/>
        <v>0</v>
      </c>
      <c r="Y93" s="176">
        <f t="shared" si="38"/>
        <v>0</v>
      </c>
      <c r="Z93" s="176">
        <f t="shared" si="39"/>
        <v>0</v>
      </c>
      <c r="AA93" s="176">
        <f t="shared" si="40"/>
        <v>0</v>
      </c>
      <c r="AB93" s="176">
        <f t="shared" si="41"/>
        <v>0</v>
      </c>
      <c r="AC93" s="176">
        <f t="shared" si="42"/>
        <v>0</v>
      </c>
      <c r="AD93" s="176">
        <f t="shared" si="43"/>
        <v>0</v>
      </c>
      <c r="AE93" s="176">
        <f t="shared" si="44"/>
        <v>0</v>
      </c>
      <c r="AF93" s="430">
        <f t="shared" si="58"/>
        <v>0</v>
      </c>
      <c r="AG93" s="479">
        <f t="shared" si="45"/>
        <v>0</v>
      </c>
      <c r="AH93" s="203">
        <f t="shared" si="46"/>
        <v>0</v>
      </c>
      <c r="AI93" s="714">
        <f>IFERROR(VLOOKUP($C93,'General Information'!$B$69:$C$88,2,0),0)</f>
        <v>0</v>
      </c>
      <c r="AJ93" s="749">
        <f t="shared" si="48"/>
        <v>0</v>
      </c>
      <c r="AK93" s="749">
        <f t="shared" si="49"/>
        <v>0</v>
      </c>
      <c r="AL93" s="749">
        <f t="shared" si="50"/>
        <v>0</v>
      </c>
      <c r="AM93" s="749">
        <f t="shared" si="51"/>
        <v>0</v>
      </c>
      <c r="AN93" s="749">
        <f t="shared" si="52"/>
        <v>0</v>
      </c>
      <c r="AO93" s="749">
        <f t="shared" si="53"/>
        <v>0</v>
      </c>
      <c r="AP93" s="749">
        <f t="shared" si="54"/>
        <v>0</v>
      </c>
      <c r="AQ93" s="749">
        <f t="shared" si="55"/>
        <v>0</v>
      </c>
      <c r="AR93" s="749">
        <f t="shared" si="56"/>
        <v>0</v>
      </c>
      <c r="AS93" s="749">
        <f t="shared" si="57"/>
        <v>0</v>
      </c>
    </row>
    <row r="94" spans="2:45" outlineLevel="1" x14ac:dyDescent="0.2">
      <c r="B94" s="115">
        <v>86</v>
      </c>
      <c r="C94" s="38"/>
      <c r="D94" s="38"/>
      <c r="E94" s="33"/>
      <c r="F94" s="57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58"/>
      <c r="R94" s="58"/>
      <c r="S94" s="59"/>
      <c r="T94" s="59"/>
      <c r="U94" s="59"/>
      <c r="V94" s="176">
        <f t="shared" si="47"/>
        <v>0</v>
      </c>
      <c r="W94" s="176">
        <f t="shared" si="36"/>
        <v>0</v>
      </c>
      <c r="X94" s="176">
        <f t="shared" si="37"/>
        <v>0</v>
      </c>
      <c r="Y94" s="176">
        <f t="shared" si="38"/>
        <v>0</v>
      </c>
      <c r="Z94" s="176">
        <f t="shared" si="39"/>
        <v>0</v>
      </c>
      <c r="AA94" s="176">
        <f t="shared" si="40"/>
        <v>0</v>
      </c>
      <c r="AB94" s="176">
        <f t="shared" si="41"/>
        <v>0</v>
      </c>
      <c r="AC94" s="176">
        <f t="shared" si="42"/>
        <v>0</v>
      </c>
      <c r="AD94" s="176">
        <f t="shared" si="43"/>
        <v>0</v>
      </c>
      <c r="AE94" s="176">
        <f t="shared" si="44"/>
        <v>0</v>
      </c>
      <c r="AF94" s="430">
        <f t="shared" si="58"/>
        <v>0</v>
      </c>
      <c r="AG94" s="479">
        <f t="shared" si="45"/>
        <v>0</v>
      </c>
      <c r="AH94" s="203">
        <f t="shared" si="46"/>
        <v>0</v>
      </c>
      <c r="AI94" s="714">
        <f>IFERROR(VLOOKUP($C94,'General Information'!$B$69:$C$88,2,0),0)</f>
        <v>0</v>
      </c>
      <c r="AJ94" s="749">
        <f t="shared" si="48"/>
        <v>0</v>
      </c>
      <c r="AK94" s="749">
        <f t="shared" si="49"/>
        <v>0</v>
      </c>
      <c r="AL94" s="749">
        <f t="shared" si="50"/>
        <v>0</v>
      </c>
      <c r="AM94" s="749">
        <f t="shared" si="51"/>
        <v>0</v>
      </c>
      <c r="AN94" s="749">
        <f t="shared" si="52"/>
        <v>0</v>
      </c>
      <c r="AO94" s="749">
        <f t="shared" si="53"/>
        <v>0</v>
      </c>
      <c r="AP94" s="749">
        <f t="shared" si="54"/>
        <v>0</v>
      </c>
      <c r="AQ94" s="749">
        <f t="shared" si="55"/>
        <v>0</v>
      </c>
      <c r="AR94" s="749">
        <f t="shared" si="56"/>
        <v>0</v>
      </c>
      <c r="AS94" s="749">
        <f t="shared" si="57"/>
        <v>0</v>
      </c>
    </row>
    <row r="95" spans="2:45" outlineLevel="1" x14ac:dyDescent="0.2">
      <c r="B95" s="115">
        <v>87</v>
      </c>
      <c r="C95" s="38"/>
      <c r="D95" s="38"/>
      <c r="E95" s="33"/>
      <c r="F95" s="57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58"/>
      <c r="R95" s="58"/>
      <c r="S95" s="59"/>
      <c r="T95" s="59"/>
      <c r="U95" s="59"/>
      <c r="V95" s="176">
        <f t="shared" si="47"/>
        <v>0</v>
      </c>
      <c r="W95" s="176">
        <f t="shared" si="36"/>
        <v>0</v>
      </c>
      <c r="X95" s="176">
        <f t="shared" si="37"/>
        <v>0</v>
      </c>
      <c r="Y95" s="176">
        <f t="shared" si="38"/>
        <v>0</v>
      </c>
      <c r="Z95" s="176">
        <f t="shared" si="39"/>
        <v>0</v>
      </c>
      <c r="AA95" s="176">
        <f t="shared" si="40"/>
        <v>0</v>
      </c>
      <c r="AB95" s="176">
        <f t="shared" si="41"/>
        <v>0</v>
      </c>
      <c r="AC95" s="176">
        <f t="shared" si="42"/>
        <v>0</v>
      </c>
      <c r="AD95" s="176">
        <f t="shared" si="43"/>
        <v>0</v>
      </c>
      <c r="AE95" s="176">
        <f t="shared" si="44"/>
        <v>0</v>
      </c>
      <c r="AF95" s="430">
        <f t="shared" si="58"/>
        <v>0</v>
      </c>
      <c r="AG95" s="479">
        <f t="shared" si="45"/>
        <v>0</v>
      </c>
      <c r="AH95" s="203">
        <f t="shared" si="46"/>
        <v>0</v>
      </c>
      <c r="AI95" s="714">
        <f>IFERROR(VLOOKUP($C95,'General Information'!$B$69:$C$88,2,0),0)</f>
        <v>0</v>
      </c>
      <c r="AJ95" s="749">
        <f t="shared" si="48"/>
        <v>0</v>
      </c>
      <c r="AK95" s="749">
        <f t="shared" si="49"/>
        <v>0</v>
      </c>
      <c r="AL95" s="749">
        <f t="shared" si="50"/>
        <v>0</v>
      </c>
      <c r="AM95" s="749">
        <f t="shared" si="51"/>
        <v>0</v>
      </c>
      <c r="AN95" s="749">
        <f t="shared" si="52"/>
        <v>0</v>
      </c>
      <c r="AO95" s="749">
        <f t="shared" si="53"/>
        <v>0</v>
      </c>
      <c r="AP95" s="749">
        <f t="shared" si="54"/>
        <v>0</v>
      </c>
      <c r="AQ95" s="749">
        <f t="shared" si="55"/>
        <v>0</v>
      </c>
      <c r="AR95" s="749">
        <f t="shared" si="56"/>
        <v>0</v>
      </c>
      <c r="AS95" s="749">
        <f t="shared" si="57"/>
        <v>0</v>
      </c>
    </row>
    <row r="96" spans="2:45" outlineLevel="1" x14ac:dyDescent="0.2">
      <c r="B96" s="115">
        <v>88</v>
      </c>
      <c r="C96" s="38"/>
      <c r="D96" s="38"/>
      <c r="E96" s="33"/>
      <c r="F96" s="57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58"/>
      <c r="R96" s="58"/>
      <c r="S96" s="59"/>
      <c r="T96" s="59"/>
      <c r="U96" s="59"/>
      <c r="V96" s="176">
        <f t="shared" si="47"/>
        <v>0</v>
      </c>
      <c r="W96" s="176">
        <f t="shared" si="36"/>
        <v>0</v>
      </c>
      <c r="X96" s="176">
        <f t="shared" si="37"/>
        <v>0</v>
      </c>
      <c r="Y96" s="176">
        <f t="shared" si="38"/>
        <v>0</v>
      </c>
      <c r="Z96" s="176">
        <f t="shared" si="39"/>
        <v>0</v>
      </c>
      <c r="AA96" s="176">
        <f t="shared" si="40"/>
        <v>0</v>
      </c>
      <c r="AB96" s="176">
        <f t="shared" si="41"/>
        <v>0</v>
      </c>
      <c r="AC96" s="176">
        <f t="shared" si="42"/>
        <v>0</v>
      </c>
      <c r="AD96" s="176">
        <f t="shared" si="43"/>
        <v>0</v>
      </c>
      <c r="AE96" s="176">
        <f t="shared" si="44"/>
        <v>0</v>
      </c>
      <c r="AF96" s="430">
        <f t="shared" si="58"/>
        <v>0</v>
      </c>
      <c r="AG96" s="479">
        <f t="shared" si="45"/>
        <v>0</v>
      </c>
      <c r="AH96" s="203">
        <f t="shared" si="46"/>
        <v>0</v>
      </c>
      <c r="AI96" s="714">
        <f>IFERROR(VLOOKUP($C96,'General Information'!$B$69:$C$88,2,0),0)</f>
        <v>0</v>
      </c>
      <c r="AJ96" s="749">
        <f t="shared" si="48"/>
        <v>0</v>
      </c>
      <c r="AK96" s="749">
        <f t="shared" si="49"/>
        <v>0</v>
      </c>
      <c r="AL96" s="749">
        <f t="shared" si="50"/>
        <v>0</v>
      </c>
      <c r="AM96" s="749">
        <f t="shared" si="51"/>
        <v>0</v>
      </c>
      <c r="AN96" s="749">
        <f t="shared" si="52"/>
        <v>0</v>
      </c>
      <c r="AO96" s="749">
        <f t="shared" si="53"/>
        <v>0</v>
      </c>
      <c r="AP96" s="749">
        <f t="shared" si="54"/>
        <v>0</v>
      </c>
      <c r="AQ96" s="749">
        <f t="shared" si="55"/>
        <v>0</v>
      </c>
      <c r="AR96" s="749">
        <f t="shared" si="56"/>
        <v>0</v>
      </c>
      <c r="AS96" s="749">
        <f t="shared" si="57"/>
        <v>0</v>
      </c>
    </row>
    <row r="97" spans="2:45" outlineLevel="1" x14ac:dyDescent="0.2">
      <c r="B97" s="115">
        <v>89</v>
      </c>
      <c r="C97" s="38"/>
      <c r="D97" s="38"/>
      <c r="E97" s="33"/>
      <c r="F97" s="57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58"/>
      <c r="R97" s="58"/>
      <c r="S97" s="59"/>
      <c r="T97" s="59"/>
      <c r="U97" s="59"/>
      <c r="V97" s="176">
        <f t="shared" si="47"/>
        <v>0</v>
      </c>
      <c r="W97" s="176">
        <f t="shared" si="36"/>
        <v>0</v>
      </c>
      <c r="X97" s="176">
        <f t="shared" si="37"/>
        <v>0</v>
      </c>
      <c r="Y97" s="176">
        <f t="shared" si="38"/>
        <v>0</v>
      </c>
      <c r="Z97" s="176">
        <f t="shared" si="39"/>
        <v>0</v>
      </c>
      <c r="AA97" s="176">
        <f t="shared" si="40"/>
        <v>0</v>
      </c>
      <c r="AB97" s="176">
        <f t="shared" si="41"/>
        <v>0</v>
      </c>
      <c r="AC97" s="176">
        <f t="shared" si="42"/>
        <v>0</v>
      </c>
      <c r="AD97" s="176">
        <f t="shared" si="43"/>
        <v>0</v>
      </c>
      <c r="AE97" s="176">
        <f t="shared" si="44"/>
        <v>0</v>
      </c>
      <c r="AF97" s="430">
        <f t="shared" si="58"/>
        <v>0</v>
      </c>
      <c r="AG97" s="479">
        <f t="shared" si="45"/>
        <v>0</v>
      </c>
      <c r="AH97" s="203">
        <f t="shared" si="46"/>
        <v>0</v>
      </c>
      <c r="AI97" s="714">
        <f>IFERROR(VLOOKUP($C97,'General Information'!$B$69:$C$88,2,0),0)</f>
        <v>0</v>
      </c>
      <c r="AJ97" s="749">
        <f t="shared" si="48"/>
        <v>0</v>
      </c>
      <c r="AK97" s="749">
        <f t="shared" si="49"/>
        <v>0</v>
      </c>
      <c r="AL97" s="749">
        <f t="shared" si="50"/>
        <v>0</v>
      </c>
      <c r="AM97" s="749">
        <f t="shared" si="51"/>
        <v>0</v>
      </c>
      <c r="AN97" s="749">
        <f t="shared" si="52"/>
        <v>0</v>
      </c>
      <c r="AO97" s="749">
        <f t="shared" si="53"/>
        <v>0</v>
      </c>
      <c r="AP97" s="749">
        <f t="shared" si="54"/>
        <v>0</v>
      </c>
      <c r="AQ97" s="749">
        <f t="shared" si="55"/>
        <v>0</v>
      </c>
      <c r="AR97" s="749">
        <f t="shared" si="56"/>
        <v>0</v>
      </c>
      <c r="AS97" s="749">
        <f t="shared" si="57"/>
        <v>0</v>
      </c>
    </row>
    <row r="98" spans="2:45" outlineLevel="1" x14ac:dyDescent="0.2">
      <c r="B98" s="115">
        <v>90</v>
      </c>
      <c r="C98" s="38"/>
      <c r="D98" s="38"/>
      <c r="E98" s="33"/>
      <c r="F98" s="57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58"/>
      <c r="R98" s="58"/>
      <c r="S98" s="59"/>
      <c r="T98" s="59"/>
      <c r="U98" s="59"/>
      <c r="V98" s="176">
        <f t="shared" si="47"/>
        <v>0</v>
      </c>
      <c r="W98" s="176">
        <f t="shared" si="36"/>
        <v>0</v>
      </c>
      <c r="X98" s="176">
        <f t="shared" si="37"/>
        <v>0</v>
      </c>
      <c r="Y98" s="176">
        <f t="shared" si="38"/>
        <v>0</v>
      </c>
      <c r="Z98" s="176">
        <f t="shared" si="39"/>
        <v>0</v>
      </c>
      <c r="AA98" s="176">
        <f t="shared" si="40"/>
        <v>0</v>
      </c>
      <c r="AB98" s="176">
        <f t="shared" si="41"/>
        <v>0</v>
      </c>
      <c r="AC98" s="176">
        <f t="shared" si="42"/>
        <v>0</v>
      </c>
      <c r="AD98" s="176">
        <f t="shared" si="43"/>
        <v>0</v>
      </c>
      <c r="AE98" s="176">
        <f t="shared" si="44"/>
        <v>0</v>
      </c>
      <c r="AF98" s="430">
        <f t="shared" si="58"/>
        <v>0</v>
      </c>
      <c r="AG98" s="479">
        <f t="shared" si="45"/>
        <v>0</v>
      </c>
      <c r="AH98" s="203">
        <f t="shared" si="46"/>
        <v>0</v>
      </c>
      <c r="AI98" s="714">
        <f>IFERROR(VLOOKUP($C98,'General Information'!$B$69:$C$88,2,0),0)</f>
        <v>0</v>
      </c>
      <c r="AJ98" s="749">
        <f t="shared" si="48"/>
        <v>0</v>
      </c>
      <c r="AK98" s="749">
        <f t="shared" si="49"/>
        <v>0</v>
      </c>
      <c r="AL98" s="749">
        <f t="shared" si="50"/>
        <v>0</v>
      </c>
      <c r="AM98" s="749">
        <f t="shared" si="51"/>
        <v>0</v>
      </c>
      <c r="AN98" s="749">
        <f t="shared" si="52"/>
        <v>0</v>
      </c>
      <c r="AO98" s="749">
        <f t="shared" si="53"/>
        <v>0</v>
      </c>
      <c r="AP98" s="749">
        <f t="shared" si="54"/>
        <v>0</v>
      </c>
      <c r="AQ98" s="749">
        <f t="shared" si="55"/>
        <v>0</v>
      </c>
      <c r="AR98" s="749">
        <f t="shared" si="56"/>
        <v>0</v>
      </c>
      <c r="AS98" s="749">
        <f t="shared" si="57"/>
        <v>0</v>
      </c>
    </row>
    <row r="99" spans="2:45" outlineLevel="1" x14ac:dyDescent="0.2">
      <c r="B99" s="115">
        <v>91</v>
      </c>
      <c r="C99" s="38"/>
      <c r="D99" s="38"/>
      <c r="E99" s="33"/>
      <c r="F99" s="57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58"/>
      <c r="R99" s="58"/>
      <c r="S99" s="59"/>
      <c r="T99" s="59"/>
      <c r="U99" s="59"/>
      <c r="V99" s="176">
        <f t="shared" si="47"/>
        <v>0</v>
      </c>
      <c r="W99" s="176">
        <f t="shared" si="36"/>
        <v>0</v>
      </c>
      <c r="X99" s="176">
        <f t="shared" si="37"/>
        <v>0</v>
      </c>
      <c r="Y99" s="176">
        <f t="shared" si="38"/>
        <v>0</v>
      </c>
      <c r="Z99" s="176">
        <f t="shared" si="39"/>
        <v>0</v>
      </c>
      <c r="AA99" s="176">
        <f t="shared" si="40"/>
        <v>0</v>
      </c>
      <c r="AB99" s="176">
        <f t="shared" si="41"/>
        <v>0</v>
      </c>
      <c r="AC99" s="176">
        <f t="shared" si="42"/>
        <v>0</v>
      </c>
      <c r="AD99" s="176">
        <f t="shared" si="43"/>
        <v>0</v>
      </c>
      <c r="AE99" s="176">
        <f t="shared" si="44"/>
        <v>0</v>
      </c>
      <c r="AF99" s="430">
        <f t="shared" si="58"/>
        <v>0</v>
      </c>
      <c r="AG99" s="479">
        <f t="shared" si="45"/>
        <v>0</v>
      </c>
      <c r="AH99" s="203">
        <f t="shared" si="46"/>
        <v>0</v>
      </c>
      <c r="AI99" s="714">
        <f>IFERROR(VLOOKUP($C99,'General Information'!$B$69:$C$88,2,0),0)</f>
        <v>0</v>
      </c>
      <c r="AJ99" s="749">
        <f t="shared" si="48"/>
        <v>0</v>
      </c>
      <c r="AK99" s="749">
        <f t="shared" si="49"/>
        <v>0</v>
      </c>
      <c r="AL99" s="749">
        <f t="shared" si="50"/>
        <v>0</v>
      </c>
      <c r="AM99" s="749">
        <f t="shared" si="51"/>
        <v>0</v>
      </c>
      <c r="AN99" s="749">
        <f t="shared" si="52"/>
        <v>0</v>
      </c>
      <c r="AO99" s="749">
        <f t="shared" si="53"/>
        <v>0</v>
      </c>
      <c r="AP99" s="749">
        <f t="shared" si="54"/>
        <v>0</v>
      </c>
      <c r="AQ99" s="749">
        <f t="shared" si="55"/>
        <v>0</v>
      </c>
      <c r="AR99" s="749">
        <f t="shared" si="56"/>
        <v>0</v>
      </c>
      <c r="AS99" s="749">
        <f t="shared" si="57"/>
        <v>0</v>
      </c>
    </row>
    <row r="100" spans="2:45" outlineLevel="1" x14ac:dyDescent="0.2">
      <c r="B100" s="115">
        <v>92</v>
      </c>
      <c r="C100" s="38"/>
      <c r="D100" s="38"/>
      <c r="E100" s="33"/>
      <c r="F100" s="57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58"/>
      <c r="R100" s="58"/>
      <c r="S100" s="59"/>
      <c r="T100" s="59"/>
      <c r="U100" s="59"/>
      <c r="V100" s="176">
        <f t="shared" si="47"/>
        <v>0</v>
      </c>
      <c r="W100" s="176">
        <f t="shared" si="36"/>
        <v>0</v>
      </c>
      <c r="X100" s="176">
        <f t="shared" si="37"/>
        <v>0</v>
      </c>
      <c r="Y100" s="176">
        <f t="shared" si="38"/>
        <v>0</v>
      </c>
      <c r="Z100" s="176">
        <f t="shared" si="39"/>
        <v>0</v>
      </c>
      <c r="AA100" s="176">
        <f t="shared" si="40"/>
        <v>0</v>
      </c>
      <c r="AB100" s="176">
        <f t="shared" si="41"/>
        <v>0</v>
      </c>
      <c r="AC100" s="176">
        <f t="shared" si="42"/>
        <v>0</v>
      </c>
      <c r="AD100" s="176">
        <f t="shared" si="43"/>
        <v>0</v>
      </c>
      <c r="AE100" s="176">
        <f t="shared" si="44"/>
        <v>0</v>
      </c>
      <c r="AF100" s="430">
        <f t="shared" si="58"/>
        <v>0</v>
      </c>
      <c r="AG100" s="479">
        <f t="shared" si="45"/>
        <v>0</v>
      </c>
      <c r="AH100" s="203">
        <f t="shared" si="46"/>
        <v>0</v>
      </c>
      <c r="AI100" s="714">
        <f>IFERROR(VLOOKUP($C100,'General Information'!$B$69:$C$88,2,0),0)</f>
        <v>0</v>
      </c>
      <c r="AJ100" s="749">
        <f t="shared" si="48"/>
        <v>0</v>
      </c>
      <c r="AK100" s="749">
        <f t="shared" si="49"/>
        <v>0</v>
      </c>
      <c r="AL100" s="749">
        <f t="shared" si="50"/>
        <v>0</v>
      </c>
      <c r="AM100" s="749">
        <f t="shared" si="51"/>
        <v>0</v>
      </c>
      <c r="AN100" s="749">
        <f t="shared" si="52"/>
        <v>0</v>
      </c>
      <c r="AO100" s="749">
        <f t="shared" si="53"/>
        <v>0</v>
      </c>
      <c r="AP100" s="749">
        <f t="shared" si="54"/>
        <v>0</v>
      </c>
      <c r="AQ100" s="749">
        <f t="shared" si="55"/>
        <v>0</v>
      </c>
      <c r="AR100" s="749">
        <f t="shared" si="56"/>
        <v>0</v>
      </c>
      <c r="AS100" s="749">
        <f t="shared" si="57"/>
        <v>0</v>
      </c>
    </row>
    <row r="101" spans="2:45" outlineLevel="1" x14ac:dyDescent="0.2">
      <c r="B101" s="115">
        <v>93</v>
      </c>
      <c r="C101" s="38"/>
      <c r="D101" s="38"/>
      <c r="E101" s="33"/>
      <c r="F101" s="57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58"/>
      <c r="R101" s="58"/>
      <c r="S101" s="59"/>
      <c r="T101" s="59"/>
      <c r="U101" s="59"/>
      <c r="V101" s="176">
        <f t="shared" si="47"/>
        <v>0</v>
      </c>
      <c r="W101" s="176">
        <f t="shared" si="36"/>
        <v>0</v>
      </c>
      <c r="X101" s="176">
        <f t="shared" si="37"/>
        <v>0</v>
      </c>
      <c r="Y101" s="176">
        <f t="shared" si="38"/>
        <v>0</v>
      </c>
      <c r="Z101" s="176">
        <f t="shared" si="39"/>
        <v>0</v>
      </c>
      <c r="AA101" s="176">
        <f t="shared" si="40"/>
        <v>0</v>
      </c>
      <c r="AB101" s="176">
        <f t="shared" si="41"/>
        <v>0</v>
      </c>
      <c r="AC101" s="176">
        <f t="shared" si="42"/>
        <v>0</v>
      </c>
      <c r="AD101" s="176">
        <f t="shared" si="43"/>
        <v>0</v>
      </c>
      <c r="AE101" s="176">
        <f t="shared" si="44"/>
        <v>0</v>
      </c>
      <c r="AF101" s="430">
        <f t="shared" si="58"/>
        <v>0</v>
      </c>
      <c r="AG101" s="479">
        <f t="shared" si="45"/>
        <v>0</v>
      </c>
      <c r="AH101" s="203">
        <f t="shared" si="46"/>
        <v>0</v>
      </c>
      <c r="AI101" s="714">
        <f>IFERROR(VLOOKUP($C101,'General Information'!$B$69:$C$88,2,0),0)</f>
        <v>0</v>
      </c>
      <c r="AJ101" s="749">
        <f t="shared" si="48"/>
        <v>0</v>
      </c>
      <c r="AK101" s="749">
        <f t="shared" si="49"/>
        <v>0</v>
      </c>
      <c r="AL101" s="749">
        <f t="shared" si="50"/>
        <v>0</v>
      </c>
      <c r="AM101" s="749">
        <f t="shared" si="51"/>
        <v>0</v>
      </c>
      <c r="AN101" s="749">
        <f t="shared" si="52"/>
        <v>0</v>
      </c>
      <c r="AO101" s="749">
        <f t="shared" si="53"/>
        <v>0</v>
      </c>
      <c r="AP101" s="749">
        <f t="shared" si="54"/>
        <v>0</v>
      </c>
      <c r="AQ101" s="749">
        <f t="shared" si="55"/>
        <v>0</v>
      </c>
      <c r="AR101" s="749">
        <f t="shared" si="56"/>
        <v>0</v>
      </c>
      <c r="AS101" s="749">
        <f t="shared" si="57"/>
        <v>0</v>
      </c>
    </row>
    <row r="102" spans="2:45" outlineLevel="1" x14ac:dyDescent="0.2">
      <c r="B102" s="115">
        <v>94</v>
      </c>
      <c r="C102" s="38"/>
      <c r="D102" s="38"/>
      <c r="E102" s="33"/>
      <c r="F102" s="57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58"/>
      <c r="R102" s="58"/>
      <c r="S102" s="59"/>
      <c r="T102" s="59"/>
      <c r="U102" s="59"/>
      <c r="V102" s="176">
        <f t="shared" si="47"/>
        <v>0</v>
      </c>
      <c r="W102" s="176">
        <f t="shared" si="36"/>
        <v>0</v>
      </c>
      <c r="X102" s="176">
        <f t="shared" si="37"/>
        <v>0</v>
      </c>
      <c r="Y102" s="176">
        <f t="shared" si="38"/>
        <v>0</v>
      </c>
      <c r="Z102" s="176">
        <f t="shared" si="39"/>
        <v>0</v>
      </c>
      <c r="AA102" s="176">
        <f t="shared" si="40"/>
        <v>0</v>
      </c>
      <c r="AB102" s="176">
        <f t="shared" si="41"/>
        <v>0</v>
      </c>
      <c r="AC102" s="176">
        <f t="shared" si="42"/>
        <v>0</v>
      </c>
      <c r="AD102" s="176">
        <f t="shared" si="43"/>
        <v>0</v>
      </c>
      <c r="AE102" s="176">
        <f t="shared" si="44"/>
        <v>0</v>
      </c>
      <c r="AF102" s="430">
        <f t="shared" si="58"/>
        <v>0</v>
      </c>
      <c r="AG102" s="479">
        <f t="shared" si="45"/>
        <v>0</v>
      </c>
      <c r="AH102" s="203">
        <f t="shared" si="46"/>
        <v>0</v>
      </c>
      <c r="AI102" s="714">
        <f>IFERROR(VLOOKUP($C102,'General Information'!$B$69:$C$88,2,0),0)</f>
        <v>0</v>
      </c>
      <c r="AJ102" s="749">
        <f t="shared" si="48"/>
        <v>0</v>
      </c>
      <c r="AK102" s="749">
        <f t="shared" si="49"/>
        <v>0</v>
      </c>
      <c r="AL102" s="749">
        <f t="shared" si="50"/>
        <v>0</v>
      </c>
      <c r="AM102" s="749">
        <f t="shared" si="51"/>
        <v>0</v>
      </c>
      <c r="AN102" s="749">
        <f t="shared" si="52"/>
        <v>0</v>
      </c>
      <c r="AO102" s="749">
        <f t="shared" si="53"/>
        <v>0</v>
      </c>
      <c r="AP102" s="749">
        <f t="shared" si="54"/>
        <v>0</v>
      </c>
      <c r="AQ102" s="749">
        <f t="shared" si="55"/>
        <v>0</v>
      </c>
      <c r="AR102" s="749">
        <f t="shared" si="56"/>
        <v>0</v>
      </c>
      <c r="AS102" s="749">
        <f t="shared" si="57"/>
        <v>0</v>
      </c>
    </row>
    <row r="103" spans="2:45" outlineLevel="1" x14ac:dyDescent="0.2">
      <c r="B103" s="115">
        <v>95</v>
      </c>
      <c r="C103" s="38"/>
      <c r="D103" s="38"/>
      <c r="E103" s="33"/>
      <c r="F103" s="57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58"/>
      <c r="R103" s="58"/>
      <c r="S103" s="59"/>
      <c r="T103" s="59"/>
      <c r="U103" s="59"/>
      <c r="V103" s="176">
        <f t="shared" si="47"/>
        <v>0</v>
      </c>
      <c r="W103" s="176">
        <f t="shared" si="36"/>
        <v>0</v>
      </c>
      <c r="X103" s="176">
        <f t="shared" si="37"/>
        <v>0</v>
      </c>
      <c r="Y103" s="176">
        <f t="shared" si="38"/>
        <v>0</v>
      </c>
      <c r="Z103" s="176">
        <f t="shared" si="39"/>
        <v>0</v>
      </c>
      <c r="AA103" s="176">
        <f t="shared" si="40"/>
        <v>0</v>
      </c>
      <c r="AB103" s="176">
        <f t="shared" si="41"/>
        <v>0</v>
      </c>
      <c r="AC103" s="176">
        <f t="shared" si="42"/>
        <v>0</v>
      </c>
      <c r="AD103" s="176">
        <f t="shared" si="43"/>
        <v>0</v>
      </c>
      <c r="AE103" s="176">
        <f t="shared" si="44"/>
        <v>0</v>
      </c>
      <c r="AF103" s="430">
        <f t="shared" si="58"/>
        <v>0</v>
      </c>
      <c r="AG103" s="479">
        <f t="shared" si="45"/>
        <v>0</v>
      </c>
      <c r="AH103" s="203">
        <f t="shared" si="46"/>
        <v>0</v>
      </c>
      <c r="AI103" s="714">
        <f>IFERROR(VLOOKUP($C103,'General Information'!$B$69:$C$88,2,0),0)</f>
        <v>0</v>
      </c>
      <c r="AJ103" s="749">
        <f t="shared" si="48"/>
        <v>0</v>
      </c>
      <c r="AK103" s="749">
        <f t="shared" si="49"/>
        <v>0</v>
      </c>
      <c r="AL103" s="749">
        <f t="shared" si="50"/>
        <v>0</v>
      </c>
      <c r="AM103" s="749">
        <f t="shared" si="51"/>
        <v>0</v>
      </c>
      <c r="AN103" s="749">
        <f t="shared" si="52"/>
        <v>0</v>
      </c>
      <c r="AO103" s="749">
        <f t="shared" si="53"/>
        <v>0</v>
      </c>
      <c r="AP103" s="749">
        <f t="shared" si="54"/>
        <v>0</v>
      </c>
      <c r="AQ103" s="749">
        <f t="shared" si="55"/>
        <v>0</v>
      </c>
      <c r="AR103" s="749">
        <f t="shared" si="56"/>
        <v>0</v>
      </c>
      <c r="AS103" s="749">
        <f t="shared" si="57"/>
        <v>0</v>
      </c>
    </row>
    <row r="104" spans="2:45" outlineLevel="1" x14ac:dyDescent="0.2">
      <c r="B104" s="115">
        <v>96</v>
      </c>
      <c r="C104" s="38"/>
      <c r="D104" s="38"/>
      <c r="E104" s="33"/>
      <c r="F104" s="57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58"/>
      <c r="R104" s="58"/>
      <c r="S104" s="59"/>
      <c r="T104" s="59"/>
      <c r="U104" s="59"/>
      <c r="V104" s="176">
        <f t="shared" si="47"/>
        <v>0</v>
      </c>
      <c r="W104" s="176">
        <f t="shared" si="36"/>
        <v>0</v>
      </c>
      <c r="X104" s="176">
        <f t="shared" si="37"/>
        <v>0</v>
      </c>
      <c r="Y104" s="176">
        <f t="shared" si="38"/>
        <v>0</v>
      </c>
      <c r="Z104" s="176">
        <f t="shared" si="39"/>
        <v>0</v>
      </c>
      <c r="AA104" s="176">
        <f t="shared" si="40"/>
        <v>0</v>
      </c>
      <c r="AB104" s="176">
        <f t="shared" si="41"/>
        <v>0</v>
      </c>
      <c r="AC104" s="176">
        <f t="shared" si="42"/>
        <v>0</v>
      </c>
      <c r="AD104" s="176">
        <f t="shared" si="43"/>
        <v>0</v>
      </c>
      <c r="AE104" s="176">
        <f t="shared" si="44"/>
        <v>0</v>
      </c>
      <c r="AF104" s="430">
        <f t="shared" si="58"/>
        <v>0</v>
      </c>
      <c r="AG104" s="479">
        <f t="shared" si="45"/>
        <v>0</v>
      </c>
      <c r="AH104" s="203">
        <f t="shared" si="46"/>
        <v>0</v>
      </c>
      <c r="AI104" s="714">
        <f>IFERROR(VLOOKUP($C104,'General Information'!$B$69:$C$88,2,0),0)</f>
        <v>0</v>
      </c>
      <c r="AJ104" s="749">
        <f t="shared" si="48"/>
        <v>0</v>
      </c>
      <c r="AK104" s="749">
        <f t="shared" si="49"/>
        <v>0</v>
      </c>
      <c r="AL104" s="749">
        <f t="shared" si="50"/>
        <v>0</v>
      </c>
      <c r="AM104" s="749">
        <f t="shared" si="51"/>
        <v>0</v>
      </c>
      <c r="AN104" s="749">
        <f t="shared" si="52"/>
        <v>0</v>
      </c>
      <c r="AO104" s="749">
        <f t="shared" si="53"/>
        <v>0</v>
      </c>
      <c r="AP104" s="749">
        <f t="shared" si="54"/>
        <v>0</v>
      </c>
      <c r="AQ104" s="749">
        <f t="shared" si="55"/>
        <v>0</v>
      </c>
      <c r="AR104" s="749">
        <f t="shared" si="56"/>
        <v>0</v>
      </c>
      <c r="AS104" s="749">
        <f t="shared" si="57"/>
        <v>0</v>
      </c>
    </row>
    <row r="105" spans="2:45" outlineLevel="1" x14ac:dyDescent="0.2">
      <c r="B105" s="115">
        <v>97</v>
      </c>
      <c r="C105" s="38"/>
      <c r="D105" s="38"/>
      <c r="E105" s="33"/>
      <c r="F105" s="57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58"/>
      <c r="R105" s="58"/>
      <c r="S105" s="59"/>
      <c r="T105" s="59"/>
      <c r="U105" s="59"/>
      <c r="V105" s="176">
        <f t="shared" si="47"/>
        <v>0</v>
      </c>
      <c r="W105" s="176">
        <f t="shared" ref="W105:W136" si="59">IF(ISERROR(YEARFRAC(end_period_1,end_period_2)),0,($F105*(1+$R105)*$H105)*(1+$Q105)^(YEARFRAC(end_period_1,end_period_2)))</f>
        <v>0</v>
      </c>
      <c r="X105" s="176">
        <f t="shared" ref="X105:X136" si="60">IF(ISERROR(YEARFRAC(end_period_1,end_period_3)),0,($F105*(1+$R105)*$I105)*(1+$Q105)^(YEARFRAC(end_period_1,end_period_3)))</f>
        <v>0</v>
      </c>
      <c r="Y105" s="176">
        <f t="shared" ref="Y105:Y136" si="61">IF(ISERROR(YEARFRAC(end_period_1,end_period_4)),0,($F105*(1+$R105)*$J105)*(1+$Q105)^(YEARFRAC(end_period_1,end_period_4)))</f>
        <v>0</v>
      </c>
      <c r="Z105" s="176">
        <f t="shared" ref="Z105:Z136" si="62">IF(ISERROR(YEARFRAC(end_period_1,end_period_5)),0,($F105*(1+$R105)*$K105)*(1+$Q105)^(YEARFRAC(end_period_1,end_period_5)))</f>
        <v>0</v>
      </c>
      <c r="AA105" s="176">
        <f t="shared" ref="AA105:AA136" si="63">IF(ISERROR(YEARFRAC(end_period_1,end_period_6)),0,($F105*(1+$R105)*$L105)*(1+$Q105)^(YEARFRAC(end_period_1,end_period_6)))</f>
        <v>0</v>
      </c>
      <c r="AB105" s="176">
        <f t="shared" ref="AB105:AB136" si="64">IF(ISERROR(YEARFRAC(end_period_1,end_period_7)),0,($F105*(1+$R105)*$M105)*(1+$Q105)^(YEARFRAC(end_period_1,end_period_7)))</f>
        <v>0</v>
      </c>
      <c r="AC105" s="176">
        <f t="shared" ref="AC105:AC136" si="65">IF(ISERROR(YEARFRAC(end_period_1,end_period_8)),0,($F105*(1+$R105)*$N105)*(1+$Q105)^(YEARFRAC(end_period_1,end_period_8)))</f>
        <v>0</v>
      </c>
      <c r="AD105" s="176">
        <f t="shared" ref="AD105:AD136" si="66">IF(ISERROR(YEARFRAC(end_period_1,end_period_9)),0,($F105*(1+$R105)*$O105)*(1+$Q105)^(YEARFRAC(end_period_1,end_period_9)))</f>
        <v>0</v>
      </c>
      <c r="AE105" s="176">
        <f t="shared" ref="AE105:AE136" si="67">IF(ISERROR(YEARFRAC(end_period_1,end_period_10)),0,($F105*(1+$R105)*$P105)*(1+$Q105)^(YEARFRAC(end_period_1,end_period_10)))</f>
        <v>0</v>
      </c>
      <c r="AF105" s="430">
        <f t="shared" si="58"/>
        <v>0</v>
      </c>
      <c r="AG105" s="479">
        <f t="shared" ref="AG105:AG136" si="68">SUM(G105:P105)</f>
        <v>0</v>
      </c>
      <c r="AH105" s="203">
        <f t="shared" ref="AH105:AH136" si="69">IFERROR($AF105/SUM($AF$7,$AF$210,$AF$313,$AF$366,$AF$569,$AF$622),0)</f>
        <v>0</v>
      </c>
      <c r="AI105" s="714">
        <f>IFERROR(VLOOKUP($C105,'General Information'!$B$69:$C$88,2,0),0)</f>
        <v>0</v>
      </c>
      <c r="AJ105" s="749">
        <f t="shared" si="48"/>
        <v>0</v>
      </c>
      <c r="AK105" s="749">
        <f t="shared" si="49"/>
        <v>0</v>
      </c>
      <c r="AL105" s="749">
        <f t="shared" si="50"/>
        <v>0</v>
      </c>
      <c r="AM105" s="749">
        <f t="shared" si="51"/>
        <v>0</v>
      </c>
      <c r="AN105" s="749">
        <f t="shared" si="52"/>
        <v>0</v>
      </c>
      <c r="AO105" s="749">
        <f t="shared" si="53"/>
        <v>0</v>
      </c>
      <c r="AP105" s="749">
        <f t="shared" si="54"/>
        <v>0</v>
      </c>
      <c r="AQ105" s="749">
        <f t="shared" si="55"/>
        <v>0</v>
      </c>
      <c r="AR105" s="749">
        <f t="shared" si="56"/>
        <v>0</v>
      </c>
      <c r="AS105" s="749">
        <f t="shared" si="57"/>
        <v>0</v>
      </c>
    </row>
    <row r="106" spans="2:45" outlineLevel="1" x14ac:dyDescent="0.2">
      <c r="B106" s="115">
        <v>98</v>
      </c>
      <c r="C106" s="38"/>
      <c r="D106" s="38"/>
      <c r="E106" s="33"/>
      <c r="F106" s="57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58"/>
      <c r="R106" s="58"/>
      <c r="S106" s="59"/>
      <c r="T106" s="59"/>
      <c r="U106" s="59"/>
      <c r="V106" s="176">
        <f t="shared" si="47"/>
        <v>0</v>
      </c>
      <c r="W106" s="176">
        <f t="shared" si="59"/>
        <v>0</v>
      </c>
      <c r="X106" s="176">
        <f t="shared" si="60"/>
        <v>0</v>
      </c>
      <c r="Y106" s="176">
        <f t="shared" si="61"/>
        <v>0</v>
      </c>
      <c r="Z106" s="176">
        <f t="shared" si="62"/>
        <v>0</v>
      </c>
      <c r="AA106" s="176">
        <f t="shared" si="63"/>
        <v>0</v>
      </c>
      <c r="AB106" s="176">
        <f t="shared" si="64"/>
        <v>0</v>
      </c>
      <c r="AC106" s="176">
        <f t="shared" si="65"/>
        <v>0</v>
      </c>
      <c r="AD106" s="176">
        <f t="shared" si="66"/>
        <v>0</v>
      </c>
      <c r="AE106" s="176">
        <f t="shared" si="67"/>
        <v>0</v>
      </c>
      <c r="AF106" s="430">
        <f t="shared" si="58"/>
        <v>0</v>
      </c>
      <c r="AG106" s="479">
        <f t="shared" si="68"/>
        <v>0</v>
      </c>
      <c r="AH106" s="203">
        <f t="shared" si="69"/>
        <v>0</v>
      </c>
      <c r="AI106" s="714">
        <f>IFERROR(VLOOKUP($C106,'General Information'!$B$69:$C$88,2,0),0)</f>
        <v>0</v>
      </c>
      <c r="AJ106" s="749">
        <f t="shared" si="48"/>
        <v>0</v>
      </c>
      <c r="AK106" s="749">
        <f t="shared" si="49"/>
        <v>0</v>
      </c>
      <c r="AL106" s="749">
        <f t="shared" si="50"/>
        <v>0</v>
      </c>
      <c r="AM106" s="749">
        <f t="shared" si="51"/>
        <v>0</v>
      </c>
      <c r="AN106" s="749">
        <f t="shared" si="52"/>
        <v>0</v>
      </c>
      <c r="AO106" s="749">
        <f t="shared" si="53"/>
        <v>0</v>
      </c>
      <c r="AP106" s="749">
        <f t="shared" si="54"/>
        <v>0</v>
      </c>
      <c r="AQ106" s="749">
        <f t="shared" si="55"/>
        <v>0</v>
      </c>
      <c r="AR106" s="749">
        <f t="shared" si="56"/>
        <v>0</v>
      </c>
      <c r="AS106" s="749">
        <f t="shared" si="57"/>
        <v>0</v>
      </c>
    </row>
    <row r="107" spans="2:45" outlineLevel="1" x14ac:dyDescent="0.2">
      <c r="B107" s="115">
        <v>99</v>
      </c>
      <c r="C107" s="38"/>
      <c r="D107" s="38"/>
      <c r="E107" s="33"/>
      <c r="F107" s="57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58"/>
      <c r="R107" s="58"/>
      <c r="S107" s="59"/>
      <c r="T107" s="59"/>
      <c r="U107" s="59"/>
      <c r="V107" s="176">
        <f t="shared" si="47"/>
        <v>0</v>
      </c>
      <c r="W107" s="176">
        <f t="shared" si="59"/>
        <v>0</v>
      </c>
      <c r="X107" s="176">
        <f t="shared" si="60"/>
        <v>0</v>
      </c>
      <c r="Y107" s="176">
        <f t="shared" si="61"/>
        <v>0</v>
      </c>
      <c r="Z107" s="176">
        <f t="shared" si="62"/>
        <v>0</v>
      </c>
      <c r="AA107" s="176">
        <f t="shared" si="63"/>
        <v>0</v>
      </c>
      <c r="AB107" s="176">
        <f t="shared" si="64"/>
        <v>0</v>
      </c>
      <c r="AC107" s="176">
        <f t="shared" si="65"/>
        <v>0</v>
      </c>
      <c r="AD107" s="176">
        <f t="shared" si="66"/>
        <v>0</v>
      </c>
      <c r="AE107" s="176">
        <f t="shared" si="67"/>
        <v>0</v>
      </c>
      <c r="AF107" s="430">
        <f t="shared" si="58"/>
        <v>0</v>
      </c>
      <c r="AG107" s="479">
        <f t="shared" si="68"/>
        <v>0</v>
      </c>
      <c r="AH107" s="203">
        <f t="shared" si="69"/>
        <v>0</v>
      </c>
      <c r="AI107" s="714">
        <f>IFERROR(VLOOKUP($C107,'General Information'!$B$69:$C$88,2,0),0)</f>
        <v>0</v>
      </c>
      <c r="AJ107" s="749">
        <f t="shared" si="48"/>
        <v>0</v>
      </c>
      <c r="AK107" s="749">
        <f t="shared" si="49"/>
        <v>0</v>
      </c>
      <c r="AL107" s="749">
        <f t="shared" si="50"/>
        <v>0</v>
      </c>
      <c r="AM107" s="749">
        <f t="shared" si="51"/>
        <v>0</v>
      </c>
      <c r="AN107" s="749">
        <f t="shared" si="52"/>
        <v>0</v>
      </c>
      <c r="AO107" s="749">
        <f t="shared" si="53"/>
        <v>0</v>
      </c>
      <c r="AP107" s="749">
        <f t="shared" si="54"/>
        <v>0</v>
      </c>
      <c r="AQ107" s="749">
        <f t="shared" si="55"/>
        <v>0</v>
      </c>
      <c r="AR107" s="749">
        <f t="shared" si="56"/>
        <v>0</v>
      </c>
      <c r="AS107" s="749">
        <f t="shared" si="57"/>
        <v>0</v>
      </c>
    </row>
    <row r="108" spans="2:45" outlineLevel="1" x14ac:dyDescent="0.2">
      <c r="B108" s="115">
        <v>100</v>
      </c>
      <c r="C108" s="38"/>
      <c r="D108" s="38"/>
      <c r="E108" s="33"/>
      <c r="F108" s="57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58"/>
      <c r="R108" s="58"/>
      <c r="S108" s="59"/>
      <c r="T108" s="59"/>
      <c r="U108" s="59"/>
      <c r="V108" s="176">
        <f t="shared" si="47"/>
        <v>0</v>
      </c>
      <c r="W108" s="176">
        <f t="shared" si="59"/>
        <v>0</v>
      </c>
      <c r="X108" s="176">
        <f t="shared" si="60"/>
        <v>0</v>
      </c>
      <c r="Y108" s="176">
        <f t="shared" si="61"/>
        <v>0</v>
      </c>
      <c r="Z108" s="176">
        <f t="shared" si="62"/>
        <v>0</v>
      </c>
      <c r="AA108" s="176">
        <f t="shared" si="63"/>
        <v>0</v>
      </c>
      <c r="AB108" s="176">
        <f t="shared" si="64"/>
        <v>0</v>
      </c>
      <c r="AC108" s="176">
        <f t="shared" si="65"/>
        <v>0</v>
      </c>
      <c r="AD108" s="176">
        <f t="shared" si="66"/>
        <v>0</v>
      </c>
      <c r="AE108" s="176">
        <f t="shared" si="67"/>
        <v>0</v>
      </c>
      <c r="AF108" s="430">
        <f t="shared" si="58"/>
        <v>0</v>
      </c>
      <c r="AG108" s="479">
        <f t="shared" si="68"/>
        <v>0</v>
      </c>
      <c r="AH108" s="203">
        <f t="shared" si="69"/>
        <v>0</v>
      </c>
      <c r="AI108" s="714">
        <f>IFERROR(VLOOKUP($C108,'General Information'!$B$69:$C$88,2,0),0)</f>
        <v>0</v>
      </c>
      <c r="AJ108" s="749">
        <f t="shared" si="48"/>
        <v>0</v>
      </c>
      <c r="AK108" s="749">
        <f t="shared" si="49"/>
        <v>0</v>
      </c>
      <c r="AL108" s="749">
        <f t="shared" si="50"/>
        <v>0</v>
      </c>
      <c r="AM108" s="749">
        <f t="shared" si="51"/>
        <v>0</v>
      </c>
      <c r="AN108" s="749">
        <f t="shared" si="52"/>
        <v>0</v>
      </c>
      <c r="AO108" s="749">
        <f t="shared" si="53"/>
        <v>0</v>
      </c>
      <c r="AP108" s="749">
        <f t="shared" si="54"/>
        <v>0</v>
      </c>
      <c r="AQ108" s="749">
        <f t="shared" si="55"/>
        <v>0</v>
      </c>
      <c r="AR108" s="749">
        <f t="shared" si="56"/>
        <v>0</v>
      </c>
      <c r="AS108" s="749">
        <f t="shared" si="57"/>
        <v>0</v>
      </c>
    </row>
    <row r="109" spans="2:45" outlineLevel="1" x14ac:dyDescent="0.2">
      <c r="B109" s="115">
        <v>101</v>
      </c>
      <c r="C109" s="38"/>
      <c r="D109" s="38"/>
      <c r="E109" s="33"/>
      <c r="F109" s="57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58"/>
      <c r="R109" s="58"/>
      <c r="S109" s="59"/>
      <c r="T109" s="59"/>
      <c r="U109" s="59"/>
      <c r="V109" s="176">
        <f t="shared" si="47"/>
        <v>0</v>
      </c>
      <c r="W109" s="176">
        <f t="shared" si="59"/>
        <v>0</v>
      </c>
      <c r="X109" s="176">
        <f t="shared" si="60"/>
        <v>0</v>
      </c>
      <c r="Y109" s="176">
        <f t="shared" si="61"/>
        <v>0</v>
      </c>
      <c r="Z109" s="176">
        <f t="shared" si="62"/>
        <v>0</v>
      </c>
      <c r="AA109" s="176">
        <f t="shared" si="63"/>
        <v>0</v>
      </c>
      <c r="AB109" s="176">
        <f t="shared" si="64"/>
        <v>0</v>
      </c>
      <c r="AC109" s="176">
        <f t="shared" si="65"/>
        <v>0</v>
      </c>
      <c r="AD109" s="176">
        <f t="shared" si="66"/>
        <v>0</v>
      </c>
      <c r="AE109" s="176">
        <f t="shared" si="67"/>
        <v>0</v>
      </c>
      <c r="AF109" s="430">
        <f t="shared" si="58"/>
        <v>0</v>
      </c>
      <c r="AG109" s="479">
        <f t="shared" si="68"/>
        <v>0</v>
      </c>
      <c r="AH109" s="203">
        <f t="shared" si="69"/>
        <v>0</v>
      </c>
      <c r="AI109" s="714">
        <f>IFERROR(VLOOKUP($C109,'General Information'!$B$69:$C$88,2,0),0)</f>
        <v>0</v>
      </c>
      <c r="AJ109" s="749">
        <f t="shared" si="48"/>
        <v>0</v>
      </c>
      <c r="AK109" s="749">
        <f t="shared" si="49"/>
        <v>0</v>
      </c>
      <c r="AL109" s="749">
        <f t="shared" si="50"/>
        <v>0</v>
      </c>
      <c r="AM109" s="749">
        <f t="shared" si="51"/>
        <v>0</v>
      </c>
      <c r="AN109" s="749">
        <f t="shared" si="52"/>
        <v>0</v>
      </c>
      <c r="AO109" s="749">
        <f t="shared" si="53"/>
        <v>0</v>
      </c>
      <c r="AP109" s="749">
        <f t="shared" si="54"/>
        <v>0</v>
      </c>
      <c r="AQ109" s="749">
        <f t="shared" si="55"/>
        <v>0</v>
      </c>
      <c r="AR109" s="749">
        <f t="shared" si="56"/>
        <v>0</v>
      </c>
      <c r="AS109" s="749">
        <f t="shared" si="57"/>
        <v>0</v>
      </c>
    </row>
    <row r="110" spans="2:45" outlineLevel="1" x14ac:dyDescent="0.2">
      <c r="B110" s="115">
        <v>102</v>
      </c>
      <c r="C110" s="38"/>
      <c r="D110" s="38"/>
      <c r="E110" s="33"/>
      <c r="F110" s="57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58"/>
      <c r="R110" s="58"/>
      <c r="S110" s="59"/>
      <c r="T110" s="59"/>
      <c r="U110" s="59"/>
      <c r="V110" s="176">
        <f t="shared" si="47"/>
        <v>0</v>
      </c>
      <c r="W110" s="176">
        <f t="shared" si="59"/>
        <v>0</v>
      </c>
      <c r="X110" s="176">
        <f t="shared" si="60"/>
        <v>0</v>
      </c>
      <c r="Y110" s="176">
        <f t="shared" si="61"/>
        <v>0</v>
      </c>
      <c r="Z110" s="176">
        <f t="shared" si="62"/>
        <v>0</v>
      </c>
      <c r="AA110" s="176">
        <f t="shared" si="63"/>
        <v>0</v>
      </c>
      <c r="AB110" s="176">
        <f t="shared" si="64"/>
        <v>0</v>
      </c>
      <c r="AC110" s="176">
        <f t="shared" si="65"/>
        <v>0</v>
      </c>
      <c r="AD110" s="176">
        <f t="shared" si="66"/>
        <v>0</v>
      </c>
      <c r="AE110" s="176">
        <f t="shared" si="67"/>
        <v>0</v>
      </c>
      <c r="AF110" s="430">
        <f t="shared" si="58"/>
        <v>0</v>
      </c>
      <c r="AG110" s="479">
        <f t="shared" si="68"/>
        <v>0</v>
      </c>
      <c r="AH110" s="203">
        <f t="shared" si="69"/>
        <v>0</v>
      </c>
      <c r="AI110" s="714">
        <f>IFERROR(VLOOKUP($C110,'General Information'!$B$69:$C$88,2,0),0)</f>
        <v>0</v>
      </c>
      <c r="AJ110" s="749">
        <f t="shared" si="48"/>
        <v>0</v>
      </c>
      <c r="AK110" s="749">
        <f t="shared" si="49"/>
        <v>0</v>
      </c>
      <c r="AL110" s="749">
        <f t="shared" si="50"/>
        <v>0</v>
      </c>
      <c r="AM110" s="749">
        <f t="shared" si="51"/>
        <v>0</v>
      </c>
      <c r="AN110" s="749">
        <f t="shared" si="52"/>
        <v>0</v>
      </c>
      <c r="AO110" s="749">
        <f t="shared" si="53"/>
        <v>0</v>
      </c>
      <c r="AP110" s="749">
        <f t="shared" si="54"/>
        <v>0</v>
      </c>
      <c r="AQ110" s="749">
        <f t="shared" si="55"/>
        <v>0</v>
      </c>
      <c r="AR110" s="749">
        <f t="shared" si="56"/>
        <v>0</v>
      </c>
      <c r="AS110" s="749">
        <f t="shared" si="57"/>
        <v>0</v>
      </c>
    </row>
    <row r="111" spans="2:45" outlineLevel="1" x14ac:dyDescent="0.2">
      <c r="B111" s="115">
        <v>103</v>
      </c>
      <c r="C111" s="38"/>
      <c r="D111" s="38"/>
      <c r="E111" s="33"/>
      <c r="F111" s="57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58"/>
      <c r="R111" s="58"/>
      <c r="S111" s="59"/>
      <c r="T111" s="59"/>
      <c r="U111" s="59"/>
      <c r="V111" s="176">
        <f t="shared" si="47"/>
        <v>0</v>
      </c>
      <c r="W111" s="176">
        <f t="shared" si="59"/>
        <v>0</v>
      </c>
      <c r="X111" s="176">
        <f t="shared" si="60"/>
        <v>0</v>
      </c>
      <c r="Y111" s="176">
        <f t="shared" si="61"/>
        <v>0</v>
      </c>
      <c r="Z111" s="176">
        <f t="shared" si="62"/>
        <v>0</v>
      </c>
      <c r="AA111" s="176">
        <f t="shared" si="63"/>
        <v>0</v>
      </c>
      <c r="AB111" s="176">
        <f t="shared" si="64"/>
        <v>0</v>
      </c>
      <c r="AC111" s="176">
        <f t="shared" si="65"/>
        <v>0</v>
      </c>
      <c r="AD111" s="176">
        <f t="shared" si="66"/>
        <v>0</v>
      </c>
      <c r="AE111" s="176">
        <f t="shared" si="67"/>
        <v>0</v>
      </c>
      <c r="AF111" s="430">
        <f t="shared" si="58"/>
        <v>0</v>
      </c>
      <c r="AG111" s="479">
        <f t="shared" si="68"/>
        <v>0</v>
      </c>
      <c r="AH111" s="203">
        <f t="shared" si="69"/>
        <v>0</v>
      </c>
      <c r="AI111" s="714">
        <f>IFERROR(VLOOKUP($C111,'General Information'!$B$69:$C$88,2,0),0)</f>
        <v>0</v>
      </c>
      <c r="AJ111" s="749">
        <f t="shared" si="48"/>
        <v>0</v>
      </c>
      <c r="AK111" s="749">
        <f t="shared" si="49"/>
        <v>0</v>
      </c>
      <c r="AL111" s="749">
        <f t="shared" si="50"/>
        <v>0</v>
      </c>
      <c r="AM111" s="749">
        <f t="shared" si="51"/>
        <v>0</v>
      </c>
      <c r="AN111" s="749">
        <f t="shared" si="52"/>
        <v>0</v>
      </c>
      <c r="AO111" s="749">
        <f t="shared" si="53"/>
        <v>0</v>
      </c>
      <c r="AP111" s="749">
        <f t="shared" si="54"/>
        <v>0</v>
      </c>
      <c r="AQ111" s="749">
        <f t="shared" si="55"/>
        <v>0</v>
      </c>
      <c r="AR111" s="749">
        <f t="shared" si="56"/>
        <v>0</v>
      </c>
      <c r="AS111" s="749">
        <f t="shared" si="57"/>
        <v>0</v>
      </c>
    </row>
    <row r="112" spans="2:45" outlineLevel="1" x14ac:dyDescent="0.2">
      <c r="B112" s="115">
        <v>104</v>
      </c>
      <c r="C112" s="38"/>
      <c r="D112" s="38"/>
      <c r="E112" s="33"/>
      <c r="F112" s="57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58"/>
      <c r="R112" s="58"/>
      <c r="S112" s="59"/>
      <c r="T112" s="59"/>
      <c r="U112" s="59"/>
      <c r="V112" s="176">
        <f t="shared" si="47"/>
        <v>0</v>
      </c>
      <c r="W112" s="176">
        <f t="shared" si="59"/>
        <v>0</v>
      </c>
      <c r="X112" s="176">
        <f t="shared" si="60"/>
        <v>0</v>
      </c>
      <c r="Y112" s="176">
        <f t="shared" si="61"/>
        <v>0</v>
      </c>
      <c r="Z112" s="176">
        <f t="shared" si="62"/>
        <v>0</v>
      </c>
      <c r="AA112" s="176">
        <f t="shared" si="63"/>
        <v>0</v>
      </c>
      <c r="AB112" s="176">
        <f t="shared" si="64"/>
        <v>0</v>
      </c>
      <c r="AC112" s="176">
        <f t="shared" si="65"/>
        <v>0</v>
      </c>
      <c r="AD112" s="176">
        <f t="shared" si="66"/>
        <v>0</v>
      </c>
      <c r="AE112" s="176">
        <f t="shared" si="67"/>
        <v>0</v>
      </c>
      <c r="AF112" s="430">
        <f t="shared" si="58"/>
        <v>0</v>
      </c>
      <c r="AG112" s="479">
        <f t="shared" si="68"/>
        <v>0</v>
      </c>
      <c r="AH112" s="203">
        <f t="shared" si="69"/>
        <v>0</v>
      </c>
      <c r="AI112" s="714">
        <f>IFERROR(VLOOKUP($C112,'General Information'!$B$69:$C$88,2,0),0)</f>
        <v>0</v>
      </c>
      <c r="AJ112" s="749">
        <f t="shared" si="48"/>
        <v>0</v>
      </c>
      <c r="AK112" s="749">
        <f t="shared" si="49"/>
        <v>0</v>
      </c>
      <c r="AL112" s="749">
        <f t="shared" si="50"/>
        <v>0</v>
      </c>
      <c r="AM112" s="749">
        <f t="shared" si="51"/>
        <v>0</v>
      </c>
      <c r="AN112" s="749">
        <f t="shared" si="52"/>
        <v>0</v>
      </c>
      <c r="AO112" s="749">
        <f t="shared" si="53"/>
        <v>0</v>
      </c>
      <c r="AP112" s="749">
        <f t="shared" si="54"/>
        <v>0</v>
      </c>
      <c r="AQ112" s="749">
        <f t="shared" si="55"/>
        <v>0</v>
      </c>
      <c r="AR112" s="749">
        <f t="shared" si="56"/>
        <v>0</v>
      </c>
      <c r="AS112" s="749">
        <f t="shared" si="57"/>
        <v>0</v>
      </c>
    </row>
    <row r="113" spans="2:45" outlineLevel="1" x14ac:dyDescent="0.2">
      <c r="B113" s="115">
        <v>105</v>
      </c>
      <c r="C113" s="38"/>
      <c r="D113" s="38"/>
      <c r="E113" s="33"/>
      <c r="F113" s="57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58"/>
      <c r="R113" s="58"/>
      <c r="S113" s="59"/>
      <c r="T113" s="59"/>
      <c r="U113" s="59"/>
      <c r="V113" s="176">
        <f t="shared" si="47"/>
        <v>0</v>
      </c>
      <c r="W113" s="176">
        <f t="shared" si="59"/>
        <v>0</v>
      </c>
      <c r="X113" s="176">
        <f t="shared" si="60"/>
        <v>0</v>
      </c>
      <c r="Y113" s="176">
        <f t="shared" si="61"/>
        <v>0</v>
      </c>
      <c r="Z113" s="176">
        <f t="shared" si="62"/>
        <v>0</v>
      </c>
      <c r="AA113" s="176">
        <f t="shared" si="63"/>
        <v>0</v>
      </c>
      <c r="AB113" s="176">
        <f t="shared" si="64"/>
        <v>0</v>
      </c>
      <c r="AC113" s="176">
        <f t="shared" si="65"/>
        <v>0</v>
      </c>
      <c r="AD113" s="176">
        <f t="shared" si="66"/>
        <v>0</v>
      </c>
      <c r="AE113" s="176">
        <f t="shared" si="67"/>
        <v>0</v>
      </c>
      <c r="AF113" s="430">
        <f t="shared" si="58"/>
        <v>0</v>
      </c>
      <c r="AG113" s="479">
        <f t="shared" si="68"/>
        <v>0</v>
      </c>
      <c r="AH113" s="203">
        <f t="shared" si="69"/>
        <v>0</v>
      </c>
      <c r="AI113" s="714">
        <f>IFERROR(VLOOKUP($C113,'General Information'!$B$69:$C$88,2,0),0)</f>
        <v>0</v>
      </c>
      <c r="AJ113" s="749">
        <f t="shared" si="48"/>
        <v>0</v>
      </c>
      <c r="AK113" s="749">
        <f t="shared" si="49"/>
        <v>0</v>
      </c>
      <c r="AL113" s="749">
        <f t="shared" si="50"/>
        <v>0</v>
      </c>
      <c r="AM113" s="749">
        <f t="shared" si="51"/>
        <v>0</v>
      </c>
      <c r="AN113" s="749">
        <f t="shared" si="52"/>
        <v>0</v>
      </c>
      <c r="AO113" s="749">
        <f t="shared" si="53"/>
        <v>0</v>
      </c>
      <c r="AP113" s="749">
        <f t="shared" si="54"/>
        <v>0</v>
      </c>
      <c r="AQ113" s="749">
        <f t="shared" si="55"/>
        <v>0</v>
      </c>
      <c r="AR113" s="749">
        <f t="shared" si="56"/>
        <v>0</v>
      </c>
      <c r="AS113" s="749">
        <f t="shared" si="57"/>
        <v>0</v>
      </c>
    </row>
    <row r="114" spans="2:45" outlineLevel="1" x14ac:dyDescent="0.2">
      <c r="B114" s="115">
        <v>106</v>
      </c>
      <c r="C114" s="38"/>
      <c r="D114" s="38"/>
      <c r="E114" s="33"/>
      <c r="F114" s="57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58"/>
      <c r="R114" s="58"/>
      <c r="S114" s="59"/>
      <c r="T114" s="59"/>
      <c r="U114" s="59"/>
      <c r="V114" s="176">
        <f t="shared" si="47"/>
        <v>0</v>
      </c>
      <c r="W114" s="176">
        <f t="shared" si="59"/>
        <v>0</v>
      </c>
      <c r="X114" s="176">
        <f t="shared" si="60"/>
        <v>0</v>
      </c>
      <c r="Y114" s="176">
        <f t="shared" si="61"/>
        <v>0</v>
      </c>
      <c r="Z114" s="176">
        <f t="shared" si="62"/>
        <v>0</v>
      </c>
      <c r="AA114" s="176">
        <f t="shared" si="63"/>
        <v>0</v>
      </c>
      <c r="AB114" s="176">
        <f t="shared" si="64"/>
        <v>0</v>
      </c>
      <c r="AC114" s="176">
        <f t="shared" si="65"/>
        <v>0</v>
      </c>
      <c r="AD114" s="176">
        <f t="shared" si="66"/>
        <v>0</v>
      </c>
      <c r="AE114" s="176">
        <f t="shared" si="67"/>
        <v>0</v>
      </c>
      <c r="AF114" s="430">
        <f t="shared" si="58"/>
        <v>0</v>
      </c>
      <c r="AG114" s="479">
        <f t="shared" si="68"/>
        <v>0</v>
      </c>
      <c r="AH114" s="203">
        <f t="shared" si="69"/>
        <v>0</v>
      </c>
      <c r="AI114" s="714">
        <f>IFERROR(VLOOKUP($C114,'General Information'!$B$69:$C$88,2,0),0)</f>
        <v>0</v>
      </c>
      <c r="AJ114" s="749">
        <f t="shared" si="48"/>
        <v>0</v>
      </c>
      <c r="AK114" s="749">
        <f t="shared" si="49"/>
        <v>0</v>
      </c>
      <c r="AL114" s="749">
        <f t="shared" si="50"/>
        <v>0</v>
      </c>
      <c r="AM114" s="749">
        <f t="shared" si="51"/>
        <v>0</v>
      </c>
      <c r="AN114" s="749">
        <f t="shared" si="52"/>
        <v>0</v>
      </c>
      <c r="AO114" s="749">
        <f t="shared" si="53"/>
        <v>0</v>
      </c>
      <c r="AP114" s="749">
        <f t="shared" si="54"/>
        <v>0</v>
      </c>
      <c r="AQ114" s="749">
        <f t="shared" si="55"/>
        <v>0</v>
      </c>
      <c r="AR114" s="749">
        <f t="shared" si="56"/>
        <v>0</v>
      </c>
      <c r="AS114" s="749">
        <f t="shared" si="57"/>
        <v>0</v>
      </c>
    </row>
    <row r="115" spans="2:45" outlineLevel="1" x14ac:dyDescent="0.2">
      <c r="B115" s="115">
        <v>107</v>
      </c>
      <c r="C115" s="38"/>
      <c r="D115" s="38"/>
      <c r="E115" s="33"/>
      <c r="F115" s="57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58"/>
      <c r="R115" s="58"/>
      <c r="S115" s="59"/>
      <c r="T115" s="59"/>
      <c r="U115" s="59"/>
      <c r="V115" s="176">
        <f t="shared" si="47"/>
        <v>0</v>
      </c>
      <c r="W115" s="176">
        <f t="shared" si="59"/>
        <v>0</v>
      </c>
      <c r="X115" s="176">
        <f t="shared" si="60"/>
        <v>0</v>
      </c>
      <c r="Y115" s="176">
        <f t="shared" si="61"/>
        <v>0</v>
      </c>
      <c r="Z115" s="176">
        <f t="shared" si="62"/>
        <v>0</v>
      </c>
      <c r="AA115" s="176">
        <f t="shared" si="63"/>
        <v>0</v>
      </c>
      <c r="AB115" s="176">
        <f t="shared" si="64"/>
        <v>0</v>
      </c>
      <c r="AC115" s="176">
        <f t="shared" si="65"/>
        <v>0</v>
      </c>
      <c r="AD115" s="176">
        <f t="shared" si="66"/>
        <v>0</v>
      </c>
      <c r="AE115" s="176">
        <f t="shared" si="67"/>
        <v>0</v>
      </c>
      <c r="AF115" s="430">
        <f t="shared" si="58"/>
        <v>0</v>
      </c>
      <c r="AG115" s="479">
        <f t="shared" si="68"/>
        <v>0</v>
      </c>
      <c r="AH115" s="203">
        <f t="shared" si="69"/>
        <v>0</v>
      </c>
      <c r="AI115" s="714">
        <f>IFERROR(VLOOKUP($C115,'General Information'!$B$69:$C$88,2,0),0)</f>
        <v>0</v>
      </c>
      <c r="AJ115" s="749">
        <f t="shared" si="48"/>
        <v>0</v>
      </c>
      <c r="AK115" s="749">
        <f t="shared" si="49"/>
        <v>0</v>
      </c>
      <c r="AL115" s="749">
        <f t="shared" si="50"/>
        <v>0</v>
      </c>
      <c r="AM115" s="749">
        <f t="shared" si="51"/>
        <v>0</v>
      </c>
      <c r="AN115" s="749">
        <f t="shared" si="52"/>
        <v>0</v>
      </c>
      <c r="AO115" s="749">
        <f t="shared" si="53"/>
        <v>0</v>
      </c>
      <c r="AP115" s="749">
        <f t="shared" si="54"/>
        <v>0</v>
      </c>
      <c r="AQ115" s="749">
        <f t="shared" si="55"/>
        <v>0</v>
      </c>
      <c r="AR115" s="749">
        <f t="shared" si="56"/>
        <v>0</v>
      </c>
      <c r="AS115" s="749">
        <f t="shared" si="57"/>
        <v>0</v>
      </c>
    </row>
    <row r="116" spans="2:45" outlineLevel="1" x14ac:dyDescent="0.2">
      <c r="B116" s="115">
        <v>108</v>
      </c>
      <c r="C116" s="38"/>
      <c r="D116" s="38"/>
      <c r="E116" s="33"/>
      <c r="F116" s="57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58"/>
      <c r="R116" s="58"/>
      <c r="S116" s="59"/>
      <c r="T116" s="59"/>
      <c r="U116" s="59"/>
      <c r="V116" s="176">
        <f t="shared" si="47"/>
        <v>0</v>
      </c>
      <c r="W116" s="176">
        <f t="shared" si="59"/>
        <v>0</v>
      </c>
      <c r="X116" s="176">
        <f t="shared" si="60"/>
        <v>0</v>
      </c>
      <c r="Y116" s="176">
        <f t="shared" si="61"/>
        <v>0</v>
      </c>
      <c r="Z116" s="176">
        <f t="shared" si="62"/>
        <v>0</v>
      </c>
      <c r="AA116" s="176">
        <f t="shared" si="63"/>
        <v>0</v>
      </c>
      <c r="AB116" s="176">
        <f t="shared" si="64"/>
        <v>0</v>
      </c>
      <c r="AC116" s="176">
        <f t="shared" si="65"/>
        <v>0</v>
      </c>
      <c r="AD116" s="176">
        <f t="shared" si="66"/>
        <v>0</v>
      </c>
      <c r="AE116" s="176">
        <f t="shared" si="67"/>
        <v>0</v>
      </c>
      <c r="AF116" s="430">
        <f t="shared" si="58"/>
        <v>0</v>
      </c>
      <c r="AG116" s="479">
        <f t="shared" si="68"/>
        <v>0</v>
      </c>
      <c r="AH116" s="203">
        <f t="shared" si="69"/>
        <v>0</v>
      </c>
      <c r="AI116" s="714">
        <f>IFERROR(VLOOKUP($C116,'General Information'!$B$69:$C$88,2,0),0)</f>
        <v>0</v>
      </c>
      <c r="AJ116" s="749">
        <f t="shared" si="48"/>
        <v>0</v>
      </c>
      <c r="AK116" s="749">
        <f t="shared" si="49"/>
        <v>0</v>
      </c>
      <c r="AL116" s="749">
        <f t="shared" si="50"/>
        <v>0</v>
      </c>
      <c r="AM116" s="749">
        <f t="shared" si="51"/>
        <v>0</v>
      </c>
      <c r="AN116" s="749">
        <f t="shared" si="52"/>
        <v>0</v>
      </c>
      <c r="AO116" s="749">
        <f t="shared" si="53"/>
        <v>0</v>
      </c>
      <c r="AP116" s="749">
        <f t="shared" si="54"/>
        <v>0</v>
      </c>
      <c r="AQ116" s="749">
        <f t="shared" si="55"/>
        <v>0</v>
      </c>
      <c r="AR116" s="749">
        <f t="shared" si="56"/>
        <v>0</v>
      </c>
      <c r="AS116" s="749">
        <f t="shared" si="57"/>
        <v>0</v>
      </c>
    </row>
    <row r="117" spans="2:45" outlineLevel="1" x14ac:dyDescent="0.2">
      <c r="B117" s="115">
        <v>109</v>
      </c>
      <c r="C117" s="38"/>
      <c r="D117" s="38"/>
      <c r="E117" s="33"/>
      <c r="F117" s="57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58"/>
      <c r="R117" s="58"/>
      <c r="S117" s="59"/>
      <c r="T117" s="59"/>
      <c r="U117" s="59"/>
      <c r="V117" s="176">
        <f t="shared" si="47"/>
        <v>0</v>
      </c>
      <c r="W117" s="176">
        <f t="shared" si="59"/>
        <v>0</v>
      </c>
      <c r="X117" s="176">
        <f t="shared" si="60"/>
        <v>0</v>
      </c>
      <c r="Y117" s="176">
        <f t="shared" si="61"/>
        <v>0</v>
      </c>
      <c r="Z117" s="176">
        <f t="shared" si="62"/>
        <v>0</v>
      </c>
      <c r="AA117" s="176">
        <f t="shared" si="63"/>
        <v>0</v>
      </c>
      <c r="AB117" s="176">
        <f t="shared" si="64"/>
        <v>0</v>
      </c>
      <c r="AC117" s="176">
        <f t="shared" si="65"/>
        <v>0</v>
      </c>
      <c r="AD117" s="176">
        <f t="shared" si="66"/>
        <v>0</v>
      </c>
      <c r="AE117" s="176">
        <f t="shared" si="67"/>
        <v>0</v>
      </c>
      <c r="AF117" s="430">
        <f t="shared" si="58"/>
        <v>0</v>
      </c>
      <c r="AG117" s="479">
        <f t="shared" si="68"/>
        <v>0</v>
      </c>
      <c r="AH117" s="203">
        <f t="shared" si="69"/>
        <v>0</v>
      </c>
      <c r="AI117" s="714">
        <f>IFERROR(VLOOKUP($C117,'General Information'!$B$69:$C$88,2,0),0)</f>
        <v>0</v>
      </c>
      <c r="AJ117" s="749">
        <f t="shared" si="48"/>
        <v>0</v>
      </c>
      <c r="AK117" s="749">
        <f t="shared" si="49"/>
        <v>0</v>
      </c>
      <c r="AL117" s="749">
        <f t="shared" si="50"/>
        <v>0</v>
      </c>
      <c r="AM117" s="749">
        <f t="shared" si="51"/>
        <v>0</v>
      </c>
      <c r="AN117" s="749">
        <f t="shared" si="52"/>
        <v>0</v>
      </c>
      <c r="AO117" s="749">
        <f t="shared" si="53"/>
        <v>0</v>
      </c>
      <c r="AP117" s="749">
        <f t="shared" si="54"/>
        <v>0</v>
      </c>
      <c r="AQ117" s="749">
        <f t="shared" si="55"/>
        <v>0</v>
      </c>
      <c r="AR117" s="749">
        <f t="shared" si="56"/>
        <v>0</v>
      </c>
      <c r="AS117" s="749">
        <f t="shared" si="57"/>
        <v>0</v>
      </c>
    </row>
    <row r="118" spans="2:45" outlineLevel="1" x14ac:dyDescent="0.2">
      <c r="B118" s="115">
        <v>110</v>
      </c>
      <c r="C118" s="38"/>
      <c r="D118" s="38"/>
      <c r="E118" s="33"/>
      <c r="F118" s="57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58"/>
      <c r="R118" s="58"/>
      <c r="S118" s="59"/>
      <c r="T118" s="59"/>
      <c r="U118" s="59"/>
      <c r="V118" s="176">
        <f t="shared" si="47"/>
        <v>0</v>
      </c>
      <c r="W118" s="176">
        <f t="shared" si="59"/>
        <v>0</v>
      </c>
      <c r="X118" s="176">
        <f t="shared" si="60"/>
        <v>0</v>
      </c>
      <c r="Y118" s="176">
        <f t="shared" si="61"/>
        <v>0</v>
      </c>
      <c r="Z118" s="176">
        <f t="shared" si="62"/>
        <v>0</v>
      </c>
      <c r="AA118" s="176">
        <f t="shared" si="63"/>
        <v>0</v>
      </c>
      <c r="AB118" s="176">
        <f t="shared" si="64"/>
        <v>0</v>
      </c>
      <c r="AC118" s="176">
        <f t="shared" si="65"/>
        <v>0</v>
      </c>
      <c r="AD118" s="176">
        <f t="shared" si="66"/>
        <v>0</v>
      </c>
      <c r="AE118" s="176">
        <f t="shared" si="67"/>
        <v>0</v>
      </c>
      <c r="AF118" s="430">
        <f t="shared" si="58"/>
        <v>0</v>
      </c>
      <c r="AG118" s="479">
        <f t="shared" si="68"/>
        <v>0</v>
      </c>
      <c r="AH118" s="203">
        <f t="shared" si="69"/>
        <v>0</v>
      </c>
      <c r="AI118" s="714">
        <f>IFERROR(VLOOKUP($C118,'General Information'!$B$69:$C$88,2,0),0)</f>
        <v>0</v>
      </c>
      <c r="AJ118" s="749">
        <f t="shared" si="48"/>
        <v>0</v>
      </c>
      <c r="AK118" s="749">
        <f t="shared" si="49"/>
        <v>0</v>
      </c>
      <c r="AL118" s="749">
        <f t="shared" si="50"/>
        <v>0</v>
      </c>
      <c r="AM118" s="749">
        <f t="shared" si="51"/>
        <v>0</v>
      </c>
      <c r="AN118" s="749">
        <f t="shared" si="52"/>
        <v>0</v>
      </c>
      <c r="AO118" s="749">
        <f t="shared" si="53"/>
        <v>0</v>
      </c>
      <c r="AP118" s="749">
        <f t="shared" si="54"/>
        <v>0</v>
      </c>
      <c r="AQ118" s="749">
        <f t="shared" si="55"/>
        <v>0</v>
      </c>
      <c r="AR118" s="749">
        <f t="shared" si="56"/>
        <v>0</v>
      </c>
      <c r="AS118" s="749">
        <f t="shared" si="57"/>
        <v>0</v>
      </c>
    </row>
    <row r="119" spans="2:45" outlineLevel="1" x14ac:dyDescent="0.2">
      <c r="B119" s="115">
        <v>111</v>
      </c>
      <c r="C119" s="38"/>
      <c r="D119" s="38"/>
      <c r="E119" s="33"/>
      <c r="F119" s="57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58"/>
      <c r="R119" s="58"/>
      <c r="S119" s="59"/>
      <c r="T119" s="59"/>
      <c r="U119" s="59"/>
      <c r="V119" s="176">
        <f t="shared" si="47"/>
        <v>0</v>
      </c>
      <c r="W119" s="176">
        <f t="shared" si="59"/>
        <v>0</v>
      </c>
      <c r="X119" s="176">
        <f t="shared" si="60"/>
        <v>0</v>
      </c>
      <c r="Y119" s="176">
        <f t="shared" si="61"/>
        <v>0</v>
      </c>
      <c r="Z119" s="176">
        <f t="shared" si="62"/>
        <v>0</v>
      </c>
      <c r="AA119" s="176">
        <f t="shared" si="63"/>
        <v>0</v>
      </c>
      <c r="AB119" s="176">
        <f t="shared" si="64"/>
        <v>0</v>
      </c>
      <c r="AC119" s="176">
        <f t="shared" si="65"/>
        <v>0</v>
      </c>
      <c r="AD119" s="176">
        <f t="shared" si="66"/>
        <v>0</v>
      </c>
      <c r="AE119" s="176">
        <f t="shared" si="67"/>
        <v>0</v>
      </c>
      <c r="AF119" s="430">
        <f t="shared" si="58"/>
        <v>0</v>
      </c>
      <c r="AG119" s="479">
        <f t="shared" si="68"/>
        <v>0</v>
      </c>
      <c r="AH119" s="203">
        <f t="shared" si="69"/>
        <v>0</v>
      </c>
      <c r="AI119" s="714">
        <f>IFERROR(VLOOKUP($C119,'General Information'!$B$69:$C$88,2,0),0)</f>
        <v>0</v>
      </c>
      <c r="AJ119" s="749">
        <f t="shared" si="48"/>
        <v>0</v>
      </c>
      <c r="AK119" s="749">
        <f t="shared" si="49"/>
        <v>0</v>
      </c>
      <c r="AL119" s="749">
        <f t="shared" si="50"/>
        <v>0</v>
      </c>
      <c r="AM119" s="749">
        <f t="shared" si="51"/>
        <v>0</v>
      </c>
      <c r="AN119" s="749">
        <f t="shared" si="52"/>
        <v>0</v>
      </c>
      <c r="AO119" s="749">
        <f t="shared" si="53"/>
        <v>0</v>
      </c>
      <c r="AP119" s="749">
        <f t="shared" si="54"/>
        <v>0</v>
      </c>
      <c r="AQ119" s="749">
        <f t="shared" si="55"/>
        <v>0</v>
      </c>
      <c r="AR119" s="749">
        <f t="shared" si="56"/>
        <v>0</v>
      </c>
      <c r="AS119" s="749">
        <f t="shared" si="57"/>
        <v>0</v>
      </c>
    </row>
    <row r="120" spans="2:45" outlineLevel="1" x14ac:dyDescent="0.2">
      <c r="B120" s="115">
        <v>112</v>
      </c>
      <c r="C120" s="38"/>
      <c r="D120" s="38"/>
      <c r="E120" s="33"/>
      <c r="F120" s="57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58"/>
      <c r="R120" s="58"/>
      <c r="S120" s="59"/>
      <c r="T120" s="59"/>
      <c r="U120" s="59"/>
      <c r="V120" s="176">
        <f t="shared" si="47"/>
        <v>0</v>
      </c>
      <c r="W120" s="176">
        <f t="shared" si="59"/>
        <v>0</v>
      </c>
      <c r="X120" s="176">
        <f t="shared" si="60"/>
        <v>0</v>
      </c>
      <c r="Y120" s="176">
        <f t="shared" si="61"/>
        <v>0</v>
      </c>
      <c r="Z120" s="176">
        <f t="shared" si="62"/>
        <v>0</v>
      </c>
      <c r="AA120" s="176">
        <f t="shared" si="63"/>
        <v>0</v>
      </c>
      <c r="AB120" s="176">
        <f t="shared" si="64"/>
        <v>0</v>
      </c>
      <c r="AC120" s="176">
        <f t="shared" si="65"/>
        <v>0</v>
      </c>
      <c r="AD120" s="176">
        <f t="shared" si="66"/>
        <v>0</v>
      </c>
      <c r="AE120" s="176">
        <f t="shared" si="67"/>
        <v>0</v>
      </c>
      <c r="AF120" s="430">
        <f t="shared" si="58"/>
        <v>0</v>
      </c>
      <c r="AG120" s="479">
        <f t="shared" si="68"/>
        <v>0</v>
      </c>
      <c r="AH120" s="203">
        <f t="shared" si="69"/>
        <v>0</v>
      </c>
      <c r="AI120" s="714">
        <f>IFERROR(VLOOKUP($C120,'General Information'!$B$69:$C$88,2,0),0)</f>
        <v>0</v>
      </c>
      <c r="AJ120" s="749">
        <f t="shared" si="48"/>
        <v>0</v>
      </c>
      <c r="AK120" s="749">
        <f t="shared" si="49"/>
        <v>0</v>
      </c>
      <c r="AL120" s="749">
        <f t="shared" si="50"/>
        <v>0</v>
      </c>
      <c r="AM120" s="749">
        <f t="shared" si="51"/>
        <v>0</v>
      </c>
      <c r="AN120" s="749">
        <f t="shared" si="52"/>
        <v>0</v>
      </c>
      <c r="AO120" s="749">
        <f t="shared" si="53"/>
        <v>0</v>
      </c>
      <c r="AP120" s="749">
        <f t="shared" si="54"/>
        <v>0</v>
      </c>
      <c r="AQ120" s="749">
        <f t="shared" si="55"/>
        <v>0</v>
      </c>
      <c r="AR120" s="749">
        <f t="shared" si="56"/>
        <v>0</v>
      </c>
      <c r="AS120" s="749">
        <f t="shared" si="57"/>
        <v>0</v>
      </c>
    </row>
    <row r="121" spans="2:45" outlineLevel="1" x14ac:dyDescent="0.2">
      <c r="B121" s="115">
        <v>113</v>
      </c>
      <c r="C121" s="38"/>
      <c r="D121" s="38"/>
      <c r="E121" s="33"/>
      <c r="F121" s="57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58"/>
      <c r="R121" s="58"/>
      <c r="S121" s="59"/>
      <c r="T121" s="59"/>
      <c r="U121" s="59"/>
      <c r="V121" s="176">
        <f t="shared" si="47"/>
        <v>0</v>
      </c>
      <c r="W121" s="176">
        <f t="shared" si="59"/>
        <v>0</v>
      </c>
      <c r="X121" s="176">
        <f t="shared" si="60"/>
        <v>0</v>
      </c>
      <c r="Y121" s="176">
        <f t="shared" si="61"/>
        <v>0</v>
      </c>
      <c r="Z121" s="176">
        <f t="shared" si="62"/>
        <v>0</v>
      </c>
      <c r="AA121" s="176">
        <f t="shared" si="63"/>
        <v>0</v>
      </c>
      <c r="AB121" s="176">
        <f t="shared" si="64"/>
        <v>0</v>
      </c>
      <c r="AC121" s="176">
        <f t="shared" si="65"/>
        <v>0</v>
      </c>
      <c r="AD121" s="176">
        <f t="shared" si="66"/>
        <v>0</v>
      </c>
      <c r="AE121" s="176">
        <f t="shared" si="67"/>
        <v>0</v>
      </c>
      <c r="AF121" s="430">
        <f t="shared" si="58"/>
        <v>0</v>
      </c>
      <c r="AG121" s="479">
        <f t="shared" si="68"/>
        <v>0</v>
      </c>
      <c r="AH121" s="203">
        <f t="shared" si="69"/>
        <v>0</v>
      </c>
      <c r="AI121" s="714">
        <f>IFERROR(VLOOKUP($C121,'General Information'!$B$69:$C$88,2,0),0)</f>
        <v>0</v>
      </c>
      <c r="AJ121" s="749">
        <f t="shared" si="48"/>
        <v>0</v>
      </c>
      <c r="AK121" s="749">
        <f t="shared" si="49"/>
        <v>0</v>
      </c>
      <c r="AL121" s="749">
        <f t="shared" si="50"/>
        <v>0</v>
      </c>
      <c r="AM121" s="749">
        <f t="shared" si="51"/>
        <v>0</v>
      </c>
      <c r="AN121" s="749">
        <f t="shared" si="52"/>
        <v>0</v>
      </c>
      <c r="AO121" s="749">
        <f t="shared" si="53"/>
        <v>0</v>
      </c>
      <c r="AP121" s="749">
        <f t="shared" si="54"/>
        <v>0</v>
      </c>
      <c r="AQ121" s="749">
        <f t="shared" si="55"/>
        <v>0</v>
      </c>
      <c r="AR121" s="749">
        <f t="shared" si="56"/>
        <v>0</v>
      </c>
      <c r="AS121" s="749">
        <f t="shared" si="57"/>
        <v>0</v>
      </c>
    </row>
    <row r="122" spans="2:45" outlineLevel="1" x14ac:dyDescent="0.2">
      <c r="B122" s="115">
        <v>114</v>
      </c>
      <c r="C122" s="38"/>
      <c r="D122" s="38"/>
      <c r="E122" s="33"/>
      <c r="F122" s="57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58"/>
      <c r="R122" s="58"/>
      <c r="S122" s="59"/>
      <c r="T122" s="59"/>
      <c r="U122" s="59"/>
      <c r="V122" s="176">
        <f t="shared" si="47"/>
        <v>0</v>
      </c>
      <c r="W122" s="176">
        <f t="shared" si="59"/>
        <v>0</v>
      </c>
      <c r="X122" s="176">
        <f t="shared" si="60"/>
        <v>0</v>
      </c>
      <c r="Y122" s="176">
        <f t="shared" si="61"/>
        <v>0</v>
      </c>
      <c r="Z122" s="176">
        <f t="shared" si="62"/>
        <v>0</v>
      </c>
      <c r="AA122" s="176">
        <f t="shared" si="63"/>
        <v>0</v>
      </c>
      <c r="AB122" s="176">
        <f t="shared" si="64"/>
        <v>0</v>
      </c>
      <c r="AC122" s="176">
        <f t="shared" si="65"/>
        <v>0</v>
      </c>
      <c r="AD122" s="176">
        <f t="shared" si="66"/>
        <v>0</v>
      </c>
      <c r="AE122" s="176">
        <f t="shared" si="67"/>
        <v>0</v>
      </c>
      <c r="AF122" s="430">
        <f t="shared" si="58"/>
        <v>0</v>
      </c>
      <c r="AG122" s="479">
        <f t="shared" si="68"/>
        <v>0</v>
      </c>
      <c r="AH122" s="203">
        <f t="shared" si="69"/>
        <v>0</v>
      </c>
      <c r="AI122" s="714">
        <f>IFERROR(VLOOKUP($C122,'General Information'!$B$69:$C$88,2,0),0)</f>
        <v>0</v>
      </c>
      <c r="AJ122" s="749">
        <f t="shared" si="48"/>
        <v>0</v>
      </c>
      <c r="AK122" s="749">
        <f t="shared" si="49"/>
        <v>0</v>
      </c>
      <c r="AL122" s="749">
        <f t="shared" si="50"/>
        <v>0</v>
      </c>
      <c r="AM122" s="749">
        <f t="shared" si="51"/>
        <v>0</v>
      </c>
      <c r="AN122" s="749">
        <f t="shared" si="52"/>
        <v>0</v>
      </c>
      <c r="AO122" s="749">
        <f t="shared" si="53"/>
        <v>0</v>
      </c>
      <c r="AP122" s="749">
        <f t="shared" si="54"/>
        <v>0</v>
      </c>
      <c r="AQ122" s="749">
        <f t="shared" si="55"/>
        <v>0</v>
      </c>
      <c r="AR122" s="749">
        <f t="shared" si="56"/>
        <v>0</v>
      </c>
      <c r="AS122" s="749">
        <f t="shared" si="57"/>
        <v>0</v>
      </c>
    </row>
    <row r="123" spans="2:45" outlineLevel="1" x14ac:dyDescent="0.2">
      <c r="B123" s="115">
        <v>115</v>
      </c>
      <c r="C123" s="38"/>
      <c r="D123" s="38"/>
      <c r="E123" s="33"/>
      <c r="F123" s="57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58"/>
      <c r="R123" s="58"/>
      <c r="S123" s="59"/>
      <c r="T123" s="59"/>
      <c r="U123" s="59"/>
      <c r="V123" s="176">
        <f t="shared" si="47"/>
        <v>0</v>
      </c>
      <c r="W123" s="176">
        <f t="shared" si="59"/>
        <v>0</v>
      </c>
      <c r="X123" s="176">
        <f t="shared" si="60"/>
        <v>0</v>
      </c>
      <c r="Y123" s="176">
        <f t="shared" si="61"/>
        <v>0</v>
      </c>
      <c r="Z123" s="176">
        <f t="shared" si="62"/>
        <v>0</v>
      </c>
      <c r="AA123" s="176">
        <f t="shared" si="63"/>
        <v>0</v>
      </c>
      <c r="AB123" s="176">
        <f t="shared" si="64"/>
        <v>0</v>
      </c>
      <c r="AC123" s="176">
        <f t="shared" si="65"/>
        <v>0</v>
      </c>
      <c r="AD123" s="176">
        <f t="shared" si="66"/>
        <v>0</v>
      </c>
      <c r="AE123" s="176">
        <f t="shared" si="67"/>
        <v>0</v>
      </c>
      <c r="AF123" s="430">
        <f t="shared" si="58"/>
        <v>0</v>
      </c>
      <c r="AG123" s="479">
        <f t="shared" si="68"/>
        <v>0</v>
      </c>
      <c r="AH123" s="203">
        <f t="shared" si="69"/>
        <v>0</v>
      </c>
      <c r="AI123" s="714">
        <f>IFERROR(VLOOKUP($C123,'General Information'!$B$69:$C$88,2,0),0)</f>
        <v>0</v>
      </c>
      <c r="AJ123" s="749">
        <f t="shared" si="48"/>
        <v>0</v>
      </c>
      <c r="AK123" s="749">
        <f t="shared" si="49"/>
        <v>0</v>
      </c>
      <c r="AL123" s="749">
        <f t="shared" si="50"/>
        <v>0</v>
      </c>
      <c r="AM123" s="749">
        <f t="shared" si="51"/>
        <v>0</v>
      </c>
      <c r="AN123" s="749">
        <f t="shared" si="52"/>
        <v>0</v>
      </c>
      <c r="AO123" s="749">
        <f t="shared" si="53"/>
        <v>0</v>
      </c>
      <c r="AP123" s="749">
        <f t="shared" si="54"/>
        <v>0</v>
      </c>
      <c r="AQ123" s="749">
        <f t="shared" si="55"/>
        <v>0</v>
      </c>
      <c r="AR123" s="749">
        <f t="shared" si="56"/>
        <v>0</v>
      </c>
      <c r="AS123" s="749">
        <f t="shared" si="57"/>
        <v>0</v>
      </c>
    </row>
    <row r="124" spans="2:45" outlineLevel="1" x14ac:dyDescent="0.2">
      <c r="B124" s="115">
        <v>116</v>
      </c>
      <c r="C124" s="38"/>
      <c r="D124" s="38"/>
      <c r="E124" s="33"/>
      <c r="F124" s="57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58"/>
      <c r="R124" s="58"/>
      <c r="S124" s="59"/>
      <c r="T124" s="59"/>
      <c r="U124" s="59"/>
      <c r="V124" s="176">
        <f t="shared" si="47"/>
        <v>0</v>
      </c>
      <c r="W124" s="176">
        <f t="shared" si="59"/>
        <v>0</v>
      </c>
      <c r="X124" s="176">
        <f t="shared" si="60"/>
        <v>0</v>
      </c>
      <c r="Y124" s="176">
        <f t="shared" si="61"/>
        <v>0</v>
      </c>
      <c r="Z124" s="176">
        <f t="shared" si="62"/>
        <v>0</v>
      </c>
      <c r="AA124" s="176">
        <f t="shared" si="63"/>
        <v>0</v>
      </c>
      <c r="AB124" s="176">
        <f t="shared" si="64"/>
        <v>0</v>
      </c>
      <c r="AC124" s="176">
        <f t="shared" si="65"/>
        <v>0</v>
      </c>
      <c r="AD124" s="176">
        <f t="shared" si="66"/>
        <v>0</v>
      </c>
      <c r="AE124" s="176">
        <f t="shared" si="67"/>
        <v>0</v>
      </c>
      <c r="AF124" s="430">
        <f t="shared" si="58"/>
        <v>0</v>
      </c>
      <c r="AG124" s="479">
        <f t="shared" si="68"/>
        <v>0</v>
      </c>
      <c r="AH124" s="203">
        <f t="shared" si="69"/>
        <v>0</v>
      </c>
      <c r="AI124" s="714">
        <f>IFERROR(VLOOKUP($C124,'General Information'!$B$69:$C$88,2,0),0)</f>
        <v>0</v>
      </c>
      <c r="AJ124" s="749">
        <f t="shared" si="48"/>
        <v>0</v>
      </c>
      <c r="AK124" s="749">
        <f t="shared" si="49"/>
        <v>0</v>
      </c>
      <c r="AL124" s="749">
        <f t="shared" si="50"/>
        <v>0</v>
      </c>
      <c r="AM124" s="749">
        <f t="shared" si="51"/>
        <v>0</v>
      </c>
      <c r="AN124" s="749">
        <f t="shared" si="52"/>
        <v>0</v>
      </c>
      <c r="AO124" s="749">
        <f t="shared" si="53"/>
        <v>0</v>
      </c>
      <c r="AP124" s="749">
        <f t="shared" si="54"/>
        <v>0</v>
      </c>
      <c r="AQ124" s="749">
        <f t="shared" si="55"/>
        <v>0</v>
      </c>
      <c r="AR124" s="749">
        <f t="shared" si="56"/>
        <v>0</v>
      </c>
      <c r="AS124" s="749">
        <f t="shared" si="57"/>
        <v>0</v>
      </c>
    </row>
    <row r="125" spans="2:45" outlineLevel="1" x14ac:dyDescent="0.2">
      <c r="B125" s="115">
        <v>117</v>
      </c>
      <c r="C125" s="38"/>
      <c r="D125" s="38"/>
      <c r="E125" s="33"/>
      <c r="F125" s="57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58"/>
      <c r="R125" s="58"/>
      <c r="S125" s="59"/>
      <c r="T125" s="59"/>
      <c r="U125" s="59"/>
      <c r="V125" s="176">
        <f t="shared" si="47"/>
        <v>0</v>
      </c>
      <c r="W125" s="176">
        <f t="shared" si="59"/>
        <v>0</v>
      </c>
      <c r="X125" s="176">
        <f t="shared" si="60"/>
        <v>0</v>
      </c>
      <c r="Y125" s="176">
        <f t="shared" si="61"/>
        <v>0</v>
      </c>
      <c r="Z125" s="176">
        <f t="shared" si="62"/>
        <v>0</v>
      </c>
      <c r="AA125" s="176">
        <f t="shared" si="63"/>
        <v>0</v>
      </c>
      <c r="AB125" s="176">
        <f t="shared" si="64"/>
        <v>0</v>
      </c>
      <c r="AC125" s="176">
        <f t="shared" si="65"/>
        <v>0</v>
      </c>
      <c r="AD125" s="176">
        <f t="shared" si="66"/>
        <v>0</v>
      </c>
      <c r="AE125" s="176">
        <f t="shared" si="67"/>
        <v>0</v>
      </c>
      <c r="AF125" s="430">
        <f t="shared" si="58"/>
        <v>0</v>
      </c>
      <c r="AG125" s="479">
        <f t="shared" si="68"/>
        <v>0</v>
      </c>
      <c r="AH125" s="203">
        <f t="shared" si="69"/>
        <v>0</v>
      </c>
      <c r="AI125" s="714">
        <f>IFERROR(VLOOKUP($C125,'General Information'!$B$69:$C$88,2,0),0)</f>
        <v>0</v>
      </c>
      <c r="AJ125" s="749">
        <f t="shared" si="48"/>
        <v>0</v>
      </c>
      <c r="AK125" s="749">
        <f t="shared" si="49"/>
        <v>0</v>
      </c>
      <c r="AL125" s="749">
        <f t="shared" si="50"/>
        <v>0</v>
      </c>
      <c r="AM125" s="749">
        <f t="shared" si="51"/>
        <v>0</v>
      </c>
      <c r="AN125" s="749">
        <f t="shared" si="52"/>
        <v>0</v>
      </c>
      <c r="AO125" s="749">
        <f t="shared" si="53"/>
        <v>0</v>
      </c>
      <c r="AP125" s="749">
        <f t="shared" si="54"/>
        <v>0</v>
      </c>
      <c r="AQ125" s="749">
        <f t="shared" si="55"/>
        <v>0</v>
      </c>
      <c r="AR125" s="749">
        <f t="shared" si="56"/>
        <v>0</v>
      </c>
      <c r="AS125" s="749">
        <f t="shared" si="57"/>
        <v>0</v>
      </c>
    </row>
    <row r="126" spans="2:45" outlineLevel="1" x14ac:dyDescent="0.2">
      <c r="B126" s="115">
        <v>118</v>
      </c>
      <c r="C126" s="38"/>
      <c r="D126" s="38"/>
      <c r="E126" s="33"/>
      <c r="F126" s="57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58"/>
      <c r="R126" s="58"/>
      <c r="S126" s="59"/>
      <c r="T126" s="59"/>
      <c r="U126" s="59"/>
      <c r="V126" s="176">
        <f t="shared" si="47"/>
        <v>0</v>
      </c>
      <c r="W126" s="176">
        <f t="shared" si="59"/>
        <v>0</v>
      </c>
      <c r="X126" s="176">
        <f t="shared" si="60"/>
        <v>0</v>
      </c>
      <c r="Y126" s="176">
        <f t="shared" si="61"/>
        <v>0</v>
      </c>
      <c r="Z126" s="176">
        <f t="shared" si="62"/>
        <v>0</v>
      </c>
      <c r="AA126" s="176">
        <f t="shared" si="63"/>
        <v>0</v>
      </c>
      <c r="AB126" s="176">
        <f t="shared" si="64"/>
        <v>0</v>
      </c>
      <c r="AC126" s="176">
        <f t="shared" si="65"/>
        <v>0</v>
      </c>
      <c r="AD126" s="176">
        <f t="shared" si="66"/>
        <v>0</v>
      </c>
      <c r="AE126" s="176">
        <f t="shared" si="67"/>
        <v>0</v>
      </c>
      <c r="AF126" s="430">
        <f t="shared" si="58"/>
        <v>0</v>
      </c>
      <c r="AG126" s="479">
        <f t="shared" si="68"/>
        <v>0</v>
      </c>
      <c r="AH126" s="203">
        <f t="shared" si="69"/>
        <v>0</v>
      </c>
      <c r="AI126" s="714">
        <f>IFERROR(VLOOKUP($C126,'General Information'!$B$69:$C$88,2,0),0)</f>
        <v>0</v>
      </c>
      <c r="AJ126" s="749">
        <f t="shared" si="48"/>
        <v>0</v>
      </c>
      <c r="AK126" s="749">
        <f t="shared" si="49"/>
        <v>0</v>
      </c>
      <c r="AL126" s="749">
        <f t="shared" si="50"/>
        <v>0</v>
      </c>
      <c r="AM126" s="749">
        <f t="shared" si="51"/>
        <v>0</v>
      </c>
      <c r="AN126" s="749">
        <f t="shared" si="52"/>
        <v>0</v>
      </c>
      <c r="AO126" s="749">
        <f t="shared" si="53"/>
        <v>0</v>
      </c>
      <c r="AP126" s="749">
        <f t="shared" si="54"/>
        <v>0</v>
      </c>
      <c r="AQ126" s="749">
        <f t="shared" si="55"/>
        <v>0</v>
      </c>
      <c r="AR126" s="749">
        <f t="shared" si="56"/>
        <v>0</v>
      </c>
      <c r="AS126" s="749">
        <f t="shared" si="57"/>
        <v>0</v>
      </c>
    </row>
    <row r="127" spans="2:45" outlineLevel="1" x14ac:dyDescent="0.2">
      <c r="B127" s="115">
        <v>119</v>
      </c>
      <c r="C127" s="38"/>
      <c r="D127" s="38"/>
      <c r="E127" s="33"/>
      <c r="F127" s="57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58"/>
      <c r="R127" s="58"/>
      <c r="S127" s="59"/>
      <c r="T127" s="59"/>
      <c r="U127" s="59"/>
      <c r="V127" s="176">
        <f t="shared" si="47"/>
        <v>0</v>
      </c>
      <c r="W127" s="176">
        <f t="shared" si="59"/>
        <v>0</v>
      </c>
      <c r="X127" s="176">
        <f t="shared" si="60"/>
        <v>0</v>
      </c>
      <c r="Y127" s="176">
        <f t="shared" si="61"/>
        <v>0</v>
      </c>
      <c r="Z127" s="176">
        <f t="shared" si="62"/>
        <v>0</v>
      </c>
      <c r="AA127" s="176">
        <f t="shared" si="63"/>
        <v>0</v>
      </c>
      <c r="AB127" s="176">
        <f t="shared" si="64"/>
        <v>0</v>
      </c>
      <c r="AC127" s="176">
        <f t="shared" si="65"/>
        <v>0</v>
      </c>
      <c r="AD127" s="176">
        <f t="shared" si="66"/>
        <v>0</v>
      </c>
      <c r="AE127" s="176">
        <f t="shared" si="67"/>
        <v>0</v>
      </c>
      <c r="AF127" s="430">
        <f t="shared" si="58"/>
        <v>0</v>
      </c>
      <c r="AG127" s="479">
        <f t="shared" si="68"/>
        <v>0</v>
      </c>
      <c r="AH127" s="203">
        <f t="shared" si="69"/>
        <v>0</v>
      </c>
      <c r="AI127" s="714">
        <f>IFERROR(VLOOKUP($C127,'General Information'!$B$69:$C$88,2,0),0)</f>
        <v>0</v>
      </c>
      <c r="AJ127" s="749">
        <f t="shared" si="48"/>
        <v>0</v>
      </c>
      <c r="AK127" s="749">
        <f t="shared" si="49"/>
        <v>0</v>
      </c>
      <c r="AL127" s="749">
        <f t="shared" si="50"/>
        <v>0</v>
      </c>
      <c r="AM127" s="749">
        <f t="shared" si="51"/>
        <v>0</v>
      </c>
      <c r="AN127" s="749">
        <f t="shared" si="52"/>
        <v>0</v>
      </c>
      <c r="AO127" s="749">
        <f t="shared" si="53"/>
        <v>0</v>
      </c>
      <c r="AP127" s="749">
        <f t="shared" si="54"/>
        <v>0</v>
      </c>
      <c r="AQ127" s="749">
        <f t="shared" si="55"/>
        <v>0</v>
      </c>
      <c r="AR127" s="749">
        <f t="shared" si="56"/>
        <v>0</v>
      </c>
      <c r="AS127" s="749">
        <f t="shared" si="57"/>
        <v>0</v>
      </c>
    </row>
    <row r="128" spans="2:45" outlineLevel="1" x14ac:dyDescent="0.2">
      <c r="B128" s="115">
        <v>120</v>
      </c>
      <c r="C128" s="38"/>
      <c r="D128" s="38"/>
      <c r="E128" s="33"/>
      <c r="F128" s="57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58"/>
      <c r="R128" s="58"/>
      <c r="S128" s="59"/>
      <c r="T128" s="59"/>
      <c r="U128" s="59"/>
      <c r="V128" s="176">
        <f t="shared" si="47"/>
        <v>0</v>
      </c>
      <c r="W128" s="176">
        <f t="shared" si="59"/>
        <v>0</v>
      </c>
      <c r="X128" s="176">
        <f t="shared" si="60"/>
        <v>0</v>
      </c>
      <c r="Y128" s="176">
        <f t="shared" si="61"/>
        <v>0</v>
      </c>
      <c r="Z128" s="176">
        <f t="shared" si="62"/>
        <v>0</v>
      </c>
      <c r="AA128" s="176">
        <f t="shared" si="63"/>
        <v>0</v>
      </c>
      <c r="AB128" s="176">
        <f t="shared" si="64"/>
        <v>0</v>
      </c>
      <c r="AC128" s="176">
        <f t="shared" si="65"/>
        <v>0</v>
      </c>
      <c r="AD128" s="176">
        <f t="shared" si="66"/>
        <v>0</v>
      </c>
      <c r="AE128" s="176">
        <f t="shared" si="67"/>
        <v>0</v>
      </c>
      <c r="AF128" s="430">
        <f t="shared" si="58"/>
        <v>0</v>
      </c>
      <c r="AG128" s="479">
        <f t="shared" si="68"/>
        <v>0</v>
      </c>
      <c r="AH128" s="203">
        <f t="shared" si="69"/>
        <v>0</v>
      </c>
      <c r="AI128" s="714">
        <f>IFERROR(VLOOKUP($C128,'General Information'!$B$69:$C$88,2,0),0)</f>
        <v>0</v>
      </c>
      <c r="AJ128" s="749">
        <f t="shared" si="48"/>
        <v>0</v>
      </c>
      <c r="AK128" s="749">
        <f t="shared" si="49"/>
        <v>0</v>
      </c>
      <c r="AL128" s="749">
        <f t="shared" si="50"/>
        <v>0</v>
      </c>
      <c r="AM128" s="749">
        <f t="shared" si="51"/>
        <v>0</v>
      </c>
      <c r="AN128" s="749">
        <f t="shared" si="52"/>
        <v>0</v>
      </c>
      <c r="AO128" s="749">
        <f t="shared" si="53"/>
        <v>0</v>
      </c>
      <c r="AP128" s="749">
        <f t="shared" si="54"/>
        <v>0</v>
      </c>
      <c r="AQ128" s="749">
        <f t="shared" si="55"/>
        <v>0</v>
      </c>
      <c r="AR128" s="749">
        <f t="shared" si="56"/>
        <v>0</v>
      </c>
      <c r="AS128" s="749">
        <f t="shared" si="57"/>
        <v>0</v>
      </c>
    </row>
    <row r="129" spans="2:45" outlineLevel="1" x14ac:dyDescent="0.2">
      <c r="B129" s="115">
        <v>121</v>
      </c>
      <c r="C129" s="38"/>
      <c r="D129" s="38"/>
      <c r="E129" s="33"/>
      <c r="F129" s="57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58"/>
      <c r="R129" s="58"/>
      <c r="S129" s="59"/>
      <c r="T129" s="59"/>
      <c r="U129" s="59"/>
      <c r="V129" s="176">
        <f t="shared" si="47"/>
        <v>0</v>
      </c>
      <c r="W129" s="176">
        <f t="shared" si="59"/>
        <v>0</v>
      </c>
      <c r="X129" s="176">
        <f t="shared" si="60"/>
        <v>0</v>
      </c>
      <c r="Y129" s="176">
        <f t="shared" si="61"/>
        <v>0</v>
      </c>
      <c r="Z129" s="176">
        <f t="shared" si="62"/>
        <v>0</v>
      </c>
      <c r="AA129" s="176">
        <f t="shared" si="63"/>
        <v>0</v>
      </c>
      <c r="AB129" s="176">
        <f t="shared" si="64"/>
        <v>0</v>
      </c>
      <c r="AC129" s="176">
        <f t="shared" si="65"/>
        <v>0</v>
      </c>
      <c r="AD129" s="176">
        <f t="shared" si="66"/>
        <v>0</v>
      </c>
      <c r="AE129" s="176">
        <f t="shared" si="67"/>
        <v>0</v>
      </c>
      <c r="AF129" s="430">
        <f t="shared" si="58"/>
        <v>0</v>
      </c>
      <c r="AG129" s="479">
        <f t="shared" si="68"/>
        <v>0</v>
      </c>
      <c r="AH129" s="203">
        <f t="shared" si="69"/>
        <v>0</v>
      </c>
      <c r="AI129" s="714">
        <f>IFERROR(VLOOKUP($C129,'General Information'!$B$69:$C$88,2,0),0)</f>
        <v>0</v>
      </c>
      <c r="AJ129" s="749">
        <f t="shared" si="48"/>
        <v>0</v>
      </c>
      <c r="AK129" s="749">
        <f t="shared" si="49"/>
        <v>0</v>
      </c>
      <c r="AL129" s="749">
        <f t="shared" si="50"/>
        <v>0</v>
      </c>
      <c r="AM129" s="749">
        <f t="shared" si="51"/>
        <v>0</v>
      </c>
      <c r="AN129" s="749">
        <f t="shared" si="52"/>
        <v>0</v>
      </c>
      <c r="AO129" s="749">
        <f t="shared" si="53"/>
        <v>0</v>
      </c>
      <c r="AP129" s="749">
        <f t="shared" si="54"/>
        <v>0</v>
      </c>
      <c r="AQ129" s="749">
        <f t="shared" si="55"/>
        <v>0</v>
      </c>
      <c r="AR129" s="749">
        <f t="shared" si="56"/>
        <v>0</v>
      </c>
      <c r="AS129" s="749">
        <f t="shared" si="57"/>
        <v>0</v>
      </c>
    </row>
    <row r="130" spans="2:45" outlineLevel="1" x14ac:dyDescent="0.2">
      <c r="B130" s="115">
        <v>122</v>
      </c>
      <c r="C130" s="38"/>
      <c r="D130" s="38"/>
      <c r="E130" s="33"/>
      <c r="F130" s="57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58"/>
      <c r="R130" s="58"/>
      <c r="S130" s="59"/>
      <c r="T130" s="59"/>
      <c r="U130" s="59"/>
      <c r="V130" s="176">
        <f t="shared" si="47"/>
        <v>0</v>
      </c>
      <c r="W130" s="176">
        <f t="shared" si="59"/>
        <v>0</v>
      </c>
      <c r="X130" s="176">
        <f t="shared" si="60"/>
        <v>0</v>
      </c>
      <c r="Y130" s="176">
        <f t="shared" si="61"/>
        <v>0</v>
      </c>
      <c r="Z130" s="176">
        <f t="shared" si="62"/>
        <v>0</v>
      </c>
      <c r="AA130" s="176">
        <f t="shared" si="63"/>
        <v>0</v>
      </c>
      <c r="AB130" s="176">
        <f t="shared" si="64"/>
        <v>0</v>
      </c>
      <c r="AC130" s="176">
        <f t="shared" si="65"/>
        <v>0</v>
      </c>
      <c r="AD130" s="176">
        <f t="shared" si="66"/>
        <v>0</v>
      </c>
      <c r="AE130" s="176">
        <f t="shared" si="67"/>
        <v>0</v>
      </c>
      <c r="AF130" s="430">
        <f t="shared" si="58"/>
        <v>0</v>
      </c>
      <c r="AG130" s="479">
        <f t="shared" si="68"/>
        <v>0</v>
      </c>
      <c r="AH130" s="203">
        <f t="shared" si="69"/>
        <v>0</v>
      </c>
      <c r="AI130" s="714">
        <f>IFERROR(VLOOKUP($C130,'General Information'!$B$69:$C$88,2,0),0)</f>
        <v>0</v>
      </c>
      <c r="AJ130" s="749">
        <f t="shared" si="48"/>
        <v>0</v>
      </c>
      <c r="AK130" s="749">
        <f t="shared" si="49"/>
        <v>0</v>
      </c>
      <c r="AL130" s="749">
        <f t="shared" si="50"/>
        <v>0</v>
      </c>
      <c r="AM130" s="749">
        <f t="shared" si="51"/>
        <v>0</v>
      </c>
      <c r="AN130" s="749">
        <f t="shared" si="52"/>
        <v>0</v>
      </c>
      <c r="AO130" s="749">
        <f t="shared" si="53"/>
        <v>0</v>
      </c>
      <c r="AP130" s="749">
        <f t="shared" si="54"/>
        <v>0</v>
      </c>
      <c r="AQ130" s="749">
        <f t="shared" si="55"/>
        <v>0</v>
      </c>
      <c r="AR130" s="749">
        <f t="shared" si="56"/>
        <v>0</v>
      </c>
      <c r="AS130" s="749">
        <f t="shared" si="57"/>
        <v>0</v>
      </c>
    </row>
    <row r="131" spans="2:45" outlineLevel="1" x14ac:dyDescent="0.2">
      <c r="B131" s="115">
        <v>123</v>
      </c>
      <c r="C131" s="38"/>
      <c r="D131" s="38"/>
      <c r="E131" s="33"/>
      <c r="F131" s="57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58"/>
      <c r="R131" s="58"/>
      <c r="S131" s="59"/>
      <c r="T131" s="59"/>
      <c r="U131" s="59"/>
      <c r="V131" s="176">
        <f t="shared" si="47"/>
        <v>0</v>
      </c>
      <c r="W131" s="176">
        <f t="shared" si="59"/>
        <v>0</v>
      </c>
      <c r="X131" s="176">
        <f t="shared" si="60"/>
        <v>0</v>
      </c>
      <c r="Y131" s="176">
        <f t="shared" si="61"/>
        <v>0</v>
      </c>
      <c r="Z131" s="176">
        <f t="shared" si="62"/>
        <v>0</v>
      </c>
      <c r="AA131" s="176">
        <f t="shared" si="63"/>
        <v>0</v>
      </c>
      <c r="AB131" s="176">
        <f t="shared" si="64"/>
        <v>0</v>
      </c>
      <c r="AC131" s="176">
        <f t="shared" si="65"/>
        <v>0</v>
      </c>
      <c r="AD131" s="176">
        <f t="shared" si="66"/>
        <v>0</v>
      </c>
      <c r="AE131" s="176">
        <f t="shared" si="67"/>
        <v>0</v>
      </c>
      <c r="AF131" s="430">
        <f t="shared" si="58"/>
        <v>0</v>
      </c>
      <c r="AG131" s="479">
        <f t="shared" si="68"/>
        <v>0</v>
      </c>
      <c r="AH131" s="203">
        <f t="shared" si="69"/>
        <v>0</v>
      </c>
      <c r="AI131" s="714">
        <f>IFERROR(VLOOKUP($C131,'General Information'!$B$69:$C$88,2,0),0)</f>
        <v>0</v>
      </c>
      <c r="AJ131" s="749">
        <f t="shared" si="48"/>
        <v>0</v>
      </c>
      <c r="AK131" s="749">
        <f t="shared" si="49"/>
        <v>0</v>
      </c>
      <c r="AL131" s="749">
        <f t="shared" si="50"/>
        <v>0</v>
      </c>
      <c r="AM131" s="749">
        <f t="shared" si="51"/>
        <v>0</v>
      </c>
      <c r="AN131" s="749">
        <f t="shared" si="52"/>
        <v>0</v>
      </c>
      <c r="AO131" s="749">
        <f t="shared" si="53"/>
        <v>0</v>
      </c>
      <c r="AP131" s="749">
        <f t="shared" si="54"/>
        <v>0</v>
      </c>
      <c r="AQ131" s="749">
        <f t="shared" si="55"/>
        <v>0</v>
      </c>
      <c r="AR131" s="749">
        <f t="shared" si="56"/>
        <v>0</v>
      </c>
      <c r="AS131" s="749">
        <f t="shared" si="57"/>
        <v>0</v>
      </c>
    </row>
    <row r="132" spans="2:45" outlineLevel="1" x14ac:dyDescent="0.2">
      <c r="B132" s="115">
        <v>124</v>
      </c>
      <c r="C132" s="38"/>
      <c r="D132" s="38"/>
      <c r="E132" s="33"/>
      <c r="F132" s="57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58"/>
      <c r="R132" s="58"/>
      <c r="S132" s="59"/>
      <c r="T132" s="59"/>
      <c r="U132" s="59"/>
      <c r="V132" s="176">
        <f t="shared" si="47"/>
        <v>0</v>
      </c>
      <c r="W132" s="176">
        <f t="shared" si="59"/>
        <v>0</v>
      </c>
      <c r="X132" s="176">
        <f t="shared" si="60"/>
        <v>0</v>
      </c>
      <c r="Y132" s="176">
        <f t="shared" si="61"/>
        <v>0</v>
      </c>
      <c r="Z132" s="176">
        <f t="shared" si="62"/>
        <v>0</v>
      </c>
      <c r="AA132" s="176">
        <f t="shared" si="63"/>
        <v>0</v>
      </c>
      <c r="AB132" s="176">
        <f t="shared" si="64"/>
        <v>0</v>
      </c>
      <c r="AC132" s="176">
        <f t="shared" si="65"/>
        <v>0</v>
      </c>
      <c r="AD132" s="176">
        <f t="shared" si="66"/>
        <v>0</v>
      </c>
      <c r="AE132" s="176">
        <f t="shared" si="67"/>
        <v>0</v>
      </c>
      <c r="AF132" s="430">
        <f t="shared" si="58"/>
        <v>0</v>
      </c>
      <c r="AG132" s="479">
        <f t="shared" si="68"/>
        <v>0</v>
      </c>
      <c r="AH132" s="203">
        <f t="shared" si="69"/>
        <v>0</v>
      </c>
      <c r="AI132" s="714">
        <f>IFERROR(VLOOKUP($C132,'General Information'!$B$69:$C$88,2,0),0)</f>
        <v>0</v>
      </c>
      <c r="AJ132" s="749">
        <f t="shared" si="48"/>
        <v>0</v>
      </c>
      <c r="AK132" s="749">
        <f t="shared" si="49"/>
        <v>0</v>
      </c>
      <c r="AL132" s="749">
        <f t="shared" si="50"/>
        <v>0</v>
      </c>
      <c r="AM132" s="749">
        <f t="shared" si="51"/>
        <v>0</v>
      </c>
      <c r="AN132" s="749">
        <f t="shared" si="52"/>
        <v>0</v>
      </c>
      <c r="AO132" s="749">
        <f t="shared" si="53"/>
        <v>0</v>
      </c>
      <c r="AP132" s="749">
        <f t="shared" si="54"/>
        <v>0</v>
      </c>
      <c r="AQ132" s="749">
        <f t="shared" si="55"/>
        <v>0</v>
      </c>
      <c r="AR132" s="749">
        <f t="shared" si="56"/>
        <v>0</v>
      </c>
      <c r="AS132" s="749">
        <f t="shared" si="57"/>
        <v>0</v>
      </c>
    </row>
    <row r="133" spans="2:45" outlineLevel="1" x14ac:dyDescent="0.2">
      <c r="B133" s="115">
        <v>125</v>
      </c>
      <c r="C133" s="38"/>
      <c r="D133" s="38"/>
      <c r="E133" s="33"/>
      <c r="F133" s="57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58"/>
      <c r="R133" s="58"/>
      <c r="S133" s="59"/>
      <c r="T133" s="59"/>
      <c r="U133" s="59"/>
      <c r="V133" s="176">
        <f t="shared" si="47"/>
        <v>0</v>
      </c>
      <c r="W133" s="176">
        <f t="shared" si="59"/>
        <v>0</v>
      </c>
      <c r="X133" s="176">
        <f t="shared" si="60"/>
        <v>0</v>
      </c>
      <c r="Y133" s="176">
        <f t="shared" si="61"/>
        <v>0</v>
      </c>
      <c r="Z133" s="176">
        <f t="shared" si="62"/>
        <v>0</v>
      </c>
      <c r="AA133" s="176">
        <f t="shared" si="63"/>
        <v>0</v>
      </c>
      <c r="AB133" s="176">
        <f t="shared" si="64"/>
        <v>0</v>
      </c>
      <c r="AC133" s="176">
        <f t="shared" si="65"/>
        <v>0</v>
      </c>
      <c r="AD133" s="176">
        <f t="shared" si="66"/>
        <v>0</v>
      </c>
      <c r="AE133" s="176">
        <f t="shared" si="67"/>
        <v>0</v>
      </c>
      <c r="AF133" s="430">
        <f t="shared" si="58"/>
        <v>0</v>
      </c>
      <c r="AG133" s="479">
        <f t="shared" si="68"/>
        <v>0</v>
      </c>
      <c r="AH133" s="203">
        <f t="shared" si="69"/>
        <v>0</v>
      </c>
      <c r="AI133" s="714">
        <f>IFERROR(VLOOKUP($C133,'General Information'!$B$69:$C$88,2,0),0)</f>
        <v>0</v>
      </c>
      <c r="AJ133" s="749">
        <f t="shared" si="48"/>
        <v>0</v>
      </c>
      <c r="AK133" s="749">
        <f t="shared" si="49"/>
        <v>0</v>
      </c>
      <c r="AL133" s="749">
        <f t="shared" si="50"/>
        <v>0</v>
      </c>
      <c r="AM133" s="749">
        <f t="shared" si="51"/>
        <v>0</v>
      </c>
      <c r="AN133" s="749">
        <f t="shared" si="52"/>
        <v>0</v>
      </c>
      <c r="AO133" s="749">
        <f t="shared" si="53"/>
        <v>0</v>
      </c>
      <c r="AP133" s="749">
        <f t="shared" si="54"/>
        <v>0</v>
      </c>
      <c r="AQ133" s="749">
        <f t="shared" si="55"/>
        <v>0</v>
      </c>
      <c r="AR133" s="749">
        <f t="shared" si="56"/>
        <v>0</v>
      </c>
      <c r="AS133" s="749">
        <f t="shared" si="57"/>
        <v>0</v>
      </c>
    </row>
    <row r="134" spans="2:45" outlineLevel="1" x14ac:dyDescent="0.2">
      <c r="B134" s="115">
        <v>126</v>
      </c>
      <c r="C134" s="38"/>
      <c r="D134" s="38"/>
      <c r="E134" s="33"/>
      <c r="F134" s="57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58"/>
      <c r="R134" s="58"/>
      <c r="S134" s="59"/>
      <c r="T134" s="59"/>
      <c r="U134" s="59"/>
      <c r="V134" s="176">
        <f t="shared" si="47"/>
        <v>0</v>
      </c>
      <c r="W134" s="176">
        <f t="shared" si="59"/>
        <v>0</v>
      </c>
      <c r="X134" s="176">
        <f t="shared" si="60"/>
        <v>0</v>
      </c>
      <c r="Y134" s="176">
        <f t="shared" si="61"/>
        <v>0</v>
      </c>
      <c r="Z134" s="176">
        <f t="shared" si="62"/>
        <v>0</v>
      </c>
      <c r="AA134" s="176">
        <f t="shared" si="63"/>
        <v>0</v>
      </c>
      <c r="AB134" s="176">
        <f t="shared" si="64"/>
        <v>0</v>
      </c>
      <c r="AC134" s="176">
        <f t="shared" si="65"/>
        <v>0</v>
      </c>
      <c r="AD134" s="176">
        <f t="shared" si="66"/>
        <v>0</v>
      </c>
      <c r="AE134" s="176">
        <f t="shared" si="67"/>
        <v>0</v>
      </c>
      <c r="AF134" s="430">
        <f t="shared" si="58"/>
        <v>0</v>
      </c>
      <c r="AG134" s="479">
        <f t="shared" si="68"/>
        <v>0</v>
      </c>
      <c r="AH134" s="203">
        <f t="shared" si="69"/>
        <v>0</v>
      </c>
      <c r="AI134" s="714">
        <f>IFERROR(VLOOKUP($C134,'General Information'!$B$69:$C$88,2,0),0)</f>
        <v>0</v>
      </c>
      <c r="AJ134" s="749">
        <f t="shared" si="48"/>
        <v>0</v>
      </c>
      <c r="AK134" s="749">
        <f t="shared" si="49"/>
        <v>0</v>
      </c>
      <c r="AL134" s="749">
        <f t="shared" si="50"/>
        <v>0</v>
      </c>
      <c r="AM134" s="749">
        <f t="shared" si="51"/>
        <v>0</v>
      </c>
      <c r="AN134" s="749">
        <f t="shared" si="52"/>
        <v>0</v>
      </c>
      <c r="AO134" s="749">
        <f t="shared" si="53"/>
        <v>0</v>
      </c>
      <c r="AP134" s="749">
        <f t="shared" si="54"/>
        <v>0</v>
      </c>
      <c r="AQ134" s="749">
        <f t="shared" si="55"/>
        <v>0</v>
      </c>
      <c r="AR134" s="749">
        <f t="shared" si="56"/>
        <v>0</v>
      </c>
      <c r="AS134" s="749">
        <f t="shared" si="57"/>
        <v>0</v>
      </c>
    </row>
    <row r="135" spans="2:45" outlineLevel="1" x14ac:dyDescent="0.2">
      <c r="B135" s="115">
        <v>127</v>
      </c>
      <c r="C135" s="38"/>
      <c r="D135" s="38"/>
      <c r="E135" s="33"/>
      <c r="F135" s="57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58"/>
      <c r="R135" s="58"/>
      <c r="S135" s="59"/>
      <c r="T135" s="59"/>
      <c r="U135" s="59"/>
      <c r="V135" s="176">
        <f t="shared" si="47"/>
        <v>0</v>
      </c>
      <c r="W135" s="176">
        <f t="shared" si="59"/>
        <v>0</v>
      </c>
      <c r="X135" s="176">
        <f t="shared" si="60"/>
        <v>0</v>
      </c>
      <c r="Y135" s="176">
        <f t="shared" si="61"/>
        <v>0</v>
      </c>
      <c r="Z135" s="176">
        <f t="shared" si="62"/>
        <v>0</v>
      </c>
      <c r="AA135" s="176">
        <f t="shared" si="63"/>
        <v>0</v>
      </c>
      <c r="AB135" s="176">
        <f t="shared" si="64"/>
        <v>0</v>
      </c>
      <c r="AC135" s="176">
        <f t="shared" si="65"/>
        <v>0</v>
      </c>
      <c r="AD135" s="176">
        <f t="shared" si="66"/>
        <v>0</v>
      </c>
      <c r="AE135" s="176">
        <f t="shared" si="67"/>
        <v>0</v>
      </c>
      <c r="AF135" s="430">
        <f t="shared" si="58"/>
        <v>0</v>
      </c>
      <c r="AG135" s="479">
        <f t="shared" si="68"/>
        <v>0</v>
      </c>
      <c r="AH135" s="203">
        <f t="shared" si="69"/>
        <v>0</v>
      </c>
      <c r="AI135" s="714">
        <f>IFERROR(VLOOKUP($C135,'General Information'!$B$69:$C$88,2,0),0)</f>
        <v>0</v>
      </c>
      <c r="AJ135" s="749">
        <f t="shared" si="48"/>
        <v>0</v>
      </c>
      <c r="AK135" s="749">
        <f t="shared" si="49"/>
        <v>0</v>
      </c>
      <c r="AL135" s="749">
        <f t="shared" si="50"/>
        <v>0</v>
      </c>
      <c r="AM135" s="749">
        <f t="shared" si="51"/>
        <v>0</v>
      </c>
      <c r="AN135" s="749">
        <f t="shared" si="52"/>
        <v>0</v>
      </c>
      <c r="AO135" s="749">
        <f t="shared" si="53"/>
        <v>0</v>
      </c>
      <c r="AP135" s="749">
        <f t="shared" si="54"/>
        <v>0</v>
      </c>
      <c r="AQ135" s="749">
        <f t="shared" si="55"/>
        <v>0</v>
      </c>
      <c r="AR135" s="749">
        <f t="shared" si="56"/>
        <v>0</v>
      </c>
      <c r="AS135" s="749">
        <f t="shared" si="57"/>
        <v>0</v>
      </c>
    </row>
    <row r="136" spans="2:45" outlineLevel="1" x14ac:dyDescent="0.2">
      <c r="B136" s="115">
        <v>128</v>
      </c>
      <c r="C136" s="38"/>
      <c r="D136" s="38"/>
      <c r="E136" s="33"/>
      <c r="F136" s="57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58"/>
      <c r="R136" s="58"/>
      <c r="S136" s="59"/>
      <c r="T136" s="59"/>
      <c r="U136" s="59"/>
      <c r="V136" s="176">
        <f t="shared" si="47"/>
        <v>0</v>
      </c>
      <c r="W136" s="176">
        <f t="shared" si="59"/>
        <v>0</v>
      </c>
      <c r="X136" s="176">
        <f t="shared" si="60"/>
        <v>0</v>
      </c>
      <c r="Y136" s="176">
        <f t="shared" si="61"/>
        <v>0</v>
      </c>
      <c r="Z136" s="176">
        <f t="shared" si="62"/>
        <v>0</v>
      </c>
      <c r="AA136" s="176">
        <f t="shared" si="63"/>
        <v>0</v>
      </c>
      <c r="AB136" s="176">
        <f t="shared" si="64"/>
        <v>0</v>
      </c>
      <c r="AC136" s="176">
        <f t="shared" si="65"/>
        <v>0</v>
      </c>
      <c r="AD136" s="176">
        <f t="shared" si="66"/>
        <v>0</v>
      </c>
      <c r="AE136" s="176">
        <f t="shared" si="67"/>
        <v>0</v>
      </c>
      <c r="AF136" s="430">
        <f t="shared" si="58"/>
        <v>0</v>
      </c>
      <c r="AG136" s="479">
        <f t="shared" si="68"/>
        <v>0</v>
      </c>
      <c r="AH136" s="203">
        <f t="shared" si="69"/>
        <v>0</v>
      </c>
      <c r="AI136" s="714">
        <f>IFERROR(VLOOKUP($C136,'General Information'!$B$69:$C$88,2,0),0)</f>
        <v>0</v>
      </c>
      <c r="AJ136" s="749">
        <f t="shared" si="48"/>
        <v>0</v>
      </c>
      <c r="AK136" s="749">
        <f t="shared" si="49"/>
        <v>0</v>
      </c>
      <c r="AL136" s="749">
        <f t="shared" si="50"/>
        <v>0</v>
      </c>
      <c r="AM136" s="749">
        <f t="shared" si="51"/>
        <v>0</v>
      </c>
      <c r="AN136" s="749">
        <f t="shared" si="52"/>
        <v>0</v>
      </c>
      <c r="AO136" s="749">
        <f t="shared" si="53"/>
        <v>0</v>
      </c>
      <c r="AP136" s="749">
        <f t="shared" si="54"/>
        <v>0</v>
      </c>
      <c r="AQ136" s="749">
        <f t="shared" si="55"/>
        <v>0</v>
      </c>
      <c r="AR136" s="749">
        <f t="shared" si="56"/>
        <v>0</v>
      </c>
      <c r="AS136" s="749">
        <f t="shared" si="57"/>
        <v>0</v>
      </c>
    </row>
    <row r="137" spans="2:45" outlineLevel="1" x14ac:dyDescent="0.2">
      <c r="B137" s="115">
        <v>129</v>
      </c>
      <c r="C137" s="38"/>
      <c r="D137" s="38"/>
      <c r="E137" s="33"/>
      <c r="F137" s="57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58"/>
      <c r="R137" s="58"/>
      <c r="S137" s="59"/>
      <c r="T137" s="59"/>
      <c r="U137" s="59"/>
      <c r="V137" s="176">
        <f t="shared" si="47"/>
        <v>0</v>
      </c>
      <c r="W137" s="176">
        <f t="shared" ref="W137:W168" si="70">IF(ISERROR(YEARFRAC(end_period_1,end_period_2)),0,($F137*(1+$R137)*$H137)*(1+$Q137)^(YEARFRAC(end_period_1,end_period_2)))</f>
        <v>0</v>
      </c>
      <c r="X137" s="176">
        <f t="shared" ref="X137:X168" si="71">IF(ISERROR(YEARFRAC(end_period_1,end_period_3)),0,($F137*(1+$R137)*$I137)*(1+$Q137)^(YEARFRAC(end_period_1,end_period_3)))</f>
        <v>0</v>
      </c>
      <c r="Y137" s="176">
        <f t="shared" ref="Y137:Y168" si="72">IF(ISERROR(YEARFRAC(end_period_1,end_period_4)),0,($F137*(1+$R137)*$J137)*(1+$Q137)^(YEARFRAC(end_period_1,end_period_4)))</f>
        <v>0</v>
      </c>
      <c r="Z137" s="176">
        <f t="shared" ref="Z137:Z168" si="73">IF(ISERROR(YEARFRAC(end_period_1,end_period_5)),0,($F137*(1+$R137)*$K137)*(1+$Q137)^(YEARFRAC(end_period_1,end_period_5)))</f>
        <v>0</v>
      </c>
      <c r="AA137" s="176">
        <f t="shared" ref="AA137:AA168" si="74">IF(ISERROR(YEARFRAC(end_period_1,end_period_6)),0,($F137*(1+$R137)*$L137)*(1+$Q137)^(YEARFRAC(end_period_1,end_period_6)))</f>
        <v>0</v>
      </c>
      <c r="AB137" s="176">
        <f t="shared" ref="AB137:AB168" si="75">IF(ISERROR(YEARFRAC(end_period_1,end_period_7)),0,($F137*(1+$R137)*$M137)*(1+$Q137)^(YEARFRAC(end_period_1,end_period_7)))</f>
        <v>0</v>
      </c>
      <c r="AC137" s="176">
        <f t="shared" ref="AC137:AC168" si="76">IF(ISERROR(YEARFRAC(end_period_1,end_period_8)),0,($F137*(1+$R137)*$N137)*(1+$Q137)^(YEARFRAC(end_period_1,end_period_8)))</f>
        <v>0</v>
      </c>
      <c r="AD137" s="176">
        <f t="shared" ref="AD137:AD168" si="77">IF(ISERROR(YEARFRAC(end_period_1,end_period_9)),0,($F137*(1+$R137)*$O137)*(1+$Q137)^(YEARFRAC(end_period_1,end_period_9)))</f>
        <v>0</v>
      </c>
      <c r="AE137" s="176">
        <f t="shared" ref="AE137:AE168" si="78">IF(ISERROR(YEARFRAC(end_period_1,end_period_10)),0,($F137*(1+$R137)*$P137)*(1+$Q137)^(YEARFRAC(end_period_1,end_period_10)))</f>
        <v>0</v>
      </c>
      <c r="AF137" s="430">
        <f t="shared" si="58"/>
        <v>0</v>
      </c>
      <c r="AG137" s="479">
        <f t="shared" ref="AG137:AG168" si="79">SUM(G137:P137)</f>
        <v>0</v>
      </c>
      <c r="AH137" s="203">
        <f t="shared" ref="AH137:AH168" si="80">IFERROR($AF137/SUM($AF$7,$AF$210,$AF$313,$AF$366,$AF$569,$AF$622),0)</f>
        <v>0</v>
      </c>
      <c r="AI137" s="714">
        <f>IFERROR(VLOOKUP($C137,'General Information'!$B$69:$C$88,2,0),0)</f>
        <v>0</v>
      </c>
      <c r="AJ137" s="749">
        <f t="shared" si="48"/>
        <v>0</v>
      </c>
      <c r="AK137" s="749">
        <f t="shared" si="49"/>
        <v>0</v>
      </c>
      <c r="AL137" s="749">
        <f t="shared" si="50"/>
        <v>0</v>
      </c>
      <c r="AM137" s="749">
        <f t="shared" si="51"/>
        <v>0</v>
      </c>
      <c r="AN137" s="749">
        <f t="shared" si="52"/>
        <v>0</v>
      </c>
      <c r="AO137" s="749">
        <f t="shared" si="53"/>
        <v>0</v>
      </c>
      <c r="AP137" s="749">
        <f t="shared" si="54"/>
        <v>0</v>
      </c>
      <c r="AQ137" s="749">
        <f t="shared" si="55"/>
        <v>0</v>
      </c>
      <c r="AR137" s="749">
        <f t="shared" si="56"/>
        <v>0</v>
      </c>
      <c r="AS137" s="749">
        <f t="shared" si="57"/>
        <v>0</v>
      </c>
    </row>
    <row r="138" spans="2:45" outlineLevel="1" x14ac:dyDescent="0.2">
      <c r="B138" s="115">
        <v>130</v>
      </c>
      <c r="C138" s="38"/>
      <c r="D138" s="38"/>
      <c r="E138" s="33"/>
      <c r="F138" s="57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58"/>
      <c r="R138" s="58"/>
      <c r="S138" s="59"/>
      <c r="T138" s="59"/>
      <c r="U138" s="59"/>
      <c r="V138" s="176">
        <f t="shared" ref="V138:V201" si="81">($F138*(1+$R138)*$G138)</f>
        <v>0</v>
      </c>
      <c r="W138" s="176">
        <f t="shared" si="70"/>
        <v>0</v>
      </c>
      <c r="X138" s="176">
        <f t="shared" si="71"/>
        <v>0</v>
      </c>
      <c r="Y138" s="176">
        <f t="shared" si="72"/>
        <v>0</v>
      </c>
      <c r="Z138" s="176">
        <f t="shared" si="73"/>
        <v>0</v>
      </c>
      <c r="AA138" s="176">
        <f t="shared" si="74"/>
        <v>0</v>
      </c>
      <c r="AB138" s="176">
        <f t="shared" si="75"/>
        <v>0</v>
      </c>
      <c r="AC138" s="176">
        <f t="shared" si="76"/>
        <v>0</v>
      </c>
      <c r="AD138" s="176">
        <f t="shared" si="77"/>
        <v>0</v>
      </c>
      <c r="AE138" s="176">
        <f t="shared" si="78"/>
        <v>0</v>
      </c>
      <c r="AF138" s="430">
        <f t="shared" si="58"/>
        <v>0</v>
      </c>
      <c r="AG138" s="479">
        <f t="shared" si="79"/>
        <v>0</v>
      </c>
      <c r="AH138" s="203">
        <f t="shared" si="80"/>
        <v>0</v>
      </c>
      <c r="AI138" s="714">
        <f>IFERROR(VLOOKUP($C138,'General Information'!$B$69:$C$88,2,0),0)</f>
        <v>0</v>
      </c>
      <c r="AJ138" s="749">
        <f t="shared" ref="AJ138:AJ201" si="82">(1+$AI138)*V138</f>
        <v>0</v>
      </c>
      <c r="AK138" s="749">
        <f t="shared" ref="AK138:AK201" si="83">(1+$AI138)*W138</f>
        <v>0</v>
      </c>
      <c r="AL138" s="749">
        <f t="shared" ref="AL138:AL201" si="84">(1+$AI138)*X138</f>
        <v>0</v>
      </c>
      <c r="AM138" s="749">
        <f t="shared" ref="AM138:AM201" si="85">(1+$AI138)*Y138</f>
        <v>0</v>
      </c>
      <c r="AN138" s="749">
        <f t="shared" ref="AN138:AN201" si="86">(1+$AI138)*Z138</f>
        <v>0</v>
      </c>
      <c r="AO138" s="749">
        <f t="shared" ref="AO138:AO201" si="87">(1+$AI138)*AA138</f>
        <v>0</v>
      </c>
      <c r="AP138" s="749">
        <f t="shared" ref="AP138:AP201" si="88">(1+$AI138)*AB138</f>
        <v>0</v>
      </c>
      <c r="AQ138" s="749">
        <f t="shared" ref="AQ138:AQ201" si="89">(1+$AI138)*AC138</f>
        <v>0</v>
      </c>
      <c r="AR138" s="749">
        <f t="shared" ref="AR138:AR201" si="90">(1+$AI138)*AD138</f>
        <v>0</v>
      </c>
      <c r="AS138" s="749">
        <f t="shared" ref="AS138:AS201" si="91">(1+$AI138)*AE138</f>
        <v>0</v>
      </c>
    </row>
    <row r="139" spans="2:45" outlineLevel="1" x14ac:dyDescent="0.2">
      <c r="B139" s="115">
        <v>131</v>
      </c>
      <c r="C139" s="38"/>
      <c r="D139" s="38"/>
      <c r="E139" s="33"/>
      <c r="F139" s="57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58"/>
      <c r="R139" s="58"/>
      <c r="S139" s="59"/>
      <c r="T139" s="59"/>
      <c r="U139" s="59"/>
      <c r="V139" s="176">
        <f t="shared" si="81"/>
        <v>0</v>
      </c>
      <c r="W139" s="176">
        <f t="shared" si="70"/>
        <v>0</v>
      </c>
      <c r="X139" s="176">
        <f t="shared" si="71"/>
        <v>0</v>
      </c>
      <c r="Y139" s="176">
        <f t="shared" si="72"/>
        <v>0</v>
      </c>
      <c r="Z139" s="176">
        <f t="shared" si="73"/>
        <v>0</v>
      </c>
      <c r="AA139" s="176">
        <f t="shared" si="74"/>
        <v>0</v>
      </c>
      <c r="AB139" s="176">
        <f t="shared" si="75"/>
        <v>0</v>
      </c>
      <c r="AC139" s="176">
        <f t="shared" si="76"/>
        <v>0</v>
      </c>
      <c r="AD139" s="176">
        <f t="shared" si="77"/>
        <v>0</v>
      </c>
      <c r="AE139" s="176">
        <f t="shared" si="78"/>
        <v>0</v>
      </c>
      <c r="AF139" s="430">
        <f t="shared" ref="AF139:AF202" si="92">SUM(V139:AE139)</f>
        <v>0</v>
      </c>
      <c r="AG139" s="479">
        <f t="shared" si="79"/>
        <v>0</v>
      </c>
      <c r="AH139" s="203">
        <f t="shared" si="80"/>
        <v>0</v>
      </c>
      <c r="AI139" s="714">
        <f>IFERROR(VLOOKUP($C139,'General Information'!$B$69:$C$88,2,0),0)</f>
        <v>0</v>
      </c>
      <c r="AJ139" s="749">
        <f t="shared" si="82"/>
        <v>0</v>
      </c>
      <c r="AK139" s="749">
        <f t="shared" si="83"/>
        <v>0</v>
      </c>
      <c r="AL139" s="749">
        <f t="shared" si="84"/>
        <v>0</v>
      </c>
      <c r="AM139" s="749">
        <f t="shared" si="85"/>
        <v>0</v>
      </c>
      <c r="AN139" s="749">
        <f t="shared" si="86"/>
        <v>0</v>
      </c>
      <c r="AO139" s="749">
        <f t="shared" si="87"/>
        <v>0</v>
      </c>
      <c r="AP139" s="749">
        <f t="shared" si="88"/>
        <v>0</v>
      </c>
      <c r="AQ139" s="749">
        <f t="shared" si="89"/>
        <v>0</v>
      </c>
      <c r="AR139" s="749">
        <f t="shared" si="90"/>
        <v>0</v>
      </c>
      <c r="AS139" s="749">
        <f t="shared" si="91"/>
        <v>0</v>
      </c>
    </row>
    <row r="140" spans="2:45" outlineLevel="1" x14ac:dyDescent="0.2">
      <c r="B140" s="115">
        <v>132</v>
      </c>
      <c r="C140" s="38"/>
      <c r="D140" s="38"/>
      <c r="E140" s="33"/>
      <c r="F140" s="57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58"/>
      <c r="R140" s="58"/>
      <c r="S140" s="59"/>
      <c r="T140" s="59"/>
      <c r="U140" s="59"/>
      <c r="V140" s="176">
        <f t="shared" si="81"/>
        <v>0</v>
      </c>
      <c r="W140" s="176">
        <f t="shared" si="70"/>
        <v>0</v>
      </c>
      <c r="X140" s="176">
        <f t="shared" si="71"/>
        <v>0</v>
      </c>
      <c r="Y140" s="176">
        <f t="shared" si="72"/>
        <v>0</v>
      </c>
      <c r="Z140" s="176">
        <f t="shared" si="73"/>
        <v>0</v>
      </c>
      <c r="AA140" s="176">
        <f t="shared" si="74"/>
        <v>0</v>
      </c>
      <c r="AB140" s="176">
        <f t="shared" si="75"/>
        <v>0</v>
      </c>
      <c r="AC140" s="176">
        <f t="shared" si="76"/>
        <v>0</v>
      </c>
      <c r="AD140" s="176">
        <f t="shared" si="77"/>
        <v>0</v>
      </c>
      <c r="AE140" s="176">
        <f t="shared" si="78"/>
        <v>0</v>
      </c>
      <c r="AF140" s="430">
        <f t="shared" si="92"/>
        <v>0</v>
      </c>
      <c r="AG140" s="479">
        <f t="shared" si="79"/>
        <v>0</v>
      </c>
      <c r="AH140" s="203">
        <f t="shared" si="80"/>
        <v>0</v>
      </c>
      <c r="AI140" s="714">
        <f>IFERROR(VLOOKUP($C140,'General Information'!$B$69:$C$88,2,0),0)</f>
        <v>0</v>
      </c>
      <c r="AJ140" s="749">
        <f t="shared" si="82"/>
        <v>0</v>
      </c>
      <c r="AK140" s="749">
        <f t="shared" si="83"/>
        <v>0</v>
      </c>
      <c r="AL140" s="749">
        <f t="shared" si="84"/>
        <v>0</v>
      </c>
      <c r="AM140" s="749">
        <f t="shared" si="85"/>
        <v>0</v>
      </c>
      <c r="AN140" s="749">
        <f t="shared" si="86"/>
        <v>0</v>
      </c>
      <c r="AO140" s="749">
        <f t="shared" si="87"/>
        <v>0</v>
      </c>
      <c r="AP140" s="749">
        <f t="shared" si="88"/>
        <v>0</v>
      </c>
      <c r="AQ140" s="749">
        <f t="shared" si="89"/>
        <v>0</v>
      </c>
      <c r="AR140" s="749">
        <f t="shared" si="90"/>
        <v>0</v>
      </c>
      <c r="AS140" s="749">
        <f t="shared" si="91"/>
        <v>0</v>
      </c>
    </row>
    <row r="141" spans="2:45" outlineLevel="1" x14ac:dyDescent="0.2">
      <c r="B141" s="115">
        <v>133</v>
      </c>
      <c r="C141" s="38"/>
      <c r="D141" s="38"/>
      <c r="E141" s="33"/>
      <c r="F141" s="57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58"/>
      <c r="R141" s="58"/>
      <c r="S141" s="59"/>
      <c r="T141" s="59"/>
      <c r="U141" s="59"/>
      <c r="V141" s="176">
        <f t="shared" si="81"/>
        <v>0</v>
      </c>
      <c r="W141" s="176">
        <f t="shared" si="70"/>
        <v>0</v>
      </c>
      <c r="X141" s="176">
        <f t="shared" si="71"/>
        <v>0</v>
      </c>
      <c r="Y141" s="176">
        <f t="shared" si="72"/>
        <v>0</v>
      </c>
      <c r="Z141" s="176">
        <f t="shared" si="73"/>
        <v>0</v>
      </c>
      <c r="AA141" s="176">
        <f t="shared" si="74"/>
        <v>0</v>
      </c>
      <c r="AB141" s="176">
        <f t="shared" si="75"/>
        <v>0</v>
      </c>
      <c r="AC141" s="176">
        <f t="shared" si="76"/>
        <v>0</v>
      </c>
      <c r="AD141" s="176">
        <f t="shared" si="77"/>
        <v>0</v>
      </c>
      <c r="AE141" s="176">
        <f t="shared" si="78"/>
        <v>0</v>
      </c>
      <c r="AF141" s="430">
        <f t="shared" si="92"/>
        <v>0</v>
      </c>
      <c r="AG141" s="479">
        <f t="shared" si="79"/>
        <v>0</v>
      </c>
      <c r="AH141" s="203">
        <f t="shared" si="80"/>
        <v>0</v>
      </c>
      <c r="AI141" s="714">
        <f>IFERROR(VLOOKUP($C141,'General Information'!$B$69:$C$88,2,0),0)</f>
        <v>0</v>
      </c>
      <c r="AJ141" s="749">
        <f t="shared" si="82"/>
        <v>0</v>
      </c>
      <c r="AK141" s="749">
        <f t="shared" si="83"/>
        <v>0</v>
      </c>
      <c r="AL141" s="749">
        <f t="shared" si="84"/>
        <v>0</v>
      </c>
      <c r="AM141" s="749">
        <f t="shared" si="85"/>
        <v>0</v>
      </c>
      <c r="AN141" s="749">
        <f t="shared" si="86"/>
        <v>0</v>
      </c>
      <c r="AO141" s="749">
        <f t="shared" si="87"/>
        <v>0</v>
      </c>
      <c r="AP141" s="749">
        <f t="shared" si="88"/>
        <v>0</v>
      </c>
      <c r="AQ141" s="749">
        <f t="shared" si="89"/>
        <v>0</v>
      </c>
      <c r="AR141" s="749">
        <f t="shared" si="90"/>
        <v>0</v>
      </c>
      <c r="AS141" s="749">
        <f t="shared" si="91"/>
        <v>0</v>
      </c>
    </row>
    <row r="142" spans="2:45" outlineLevel="1" x14ac:dyDescent="0.2">
      <c r="B142" s="115">
        <v>134</v>
      </c>
      <c r="C142" s="38"/>
      <c r="D142" s="38"/>
      <c r="E142" s="33"/>
      <c r="F142" s="57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58"/>
      <c r="R142" s="58"/>
      <c r="S142" s="59"/>
      <c r="T142" s="59"/>
      <c r="U142" s="59"/>
      <c r="V142" s="176">
        <f t="shared" si="81"/>
        <v>0</v>
      </c>
      <c r="W142" s="176">
        <f t="shared" si="70"/>
        <v>0</v>
      </c>
      <c r="X142" s="176">
        <f t="shared" si="71"/>
        <v>0</v>
      </c>
      <c r="Y142" s="176">
        <f t="shared" si="72"/>
        <v>0</v>
      </c>
      <c r="Z142" s="176">
        <f t="shared" si="73"/>
        <v>0</v>
      </c>
      <c r="AA142" s="176">
        <f t="shared" si="74"/>
        <v>0</v>
      </c>
      <c r="AB142" s="176">
        <f t="shared" si="75"/>
        <v>0</v>
      </c>
      <c r="AC142" s="176">
        <f t="shared" si="76"/>
        <v>0</v>
      </c>
      <c r="AD142" s="176">
        <f t="shared" si="77"/>
        <v>0</v>
      </c>
      <c r="AE142" s="176">
        <f t="shared" si="78"/>
        <v>0</v>
      </c>
      <c r="AF142" s="430">
        <f t="shared" si="92"/>
        <v>0</v>
      </c>
      <c r="AG142" s="479">
        <f t="shared" si="79"/>
        <v>0</v>
      </c>
      <c r="AH142" s="203">
        <f t="shared" si="80"/>
        <v>0</v>
      </c>
      <c r="AI142" s="714">
        <f>IFERROR(VLOOKUP($C142,'General Information'!$B$69:$C$88,2,0),0)</f>
        <v>0</v>
      </c>
      <c r="AJ142" s="749">
        <f t="shared" si="82"/>
        <v>0</v>
      </c>
      <c r="AK142" s="749">
        <f t="shared" si="83"/>
        <v>0</v>
      </c>
      <c r="AL142" s="749">
        <f t="shared" si="84"/>
        <v>0</v>
      </c>
      <c r="AM142" s="749">
        <f t="shared" si="85"/>
        <v>0</v>
      </c>
      <c r="AN142" s="749">
        <f t="shared" si="86"/>
        <v>0</v>
      </c>
      <c r="AO142" s="749">
        <f t="shared" si="87"/>
        <v>0</v>
      </c>
      <c r="AP142" s="749">
        <f t="shared" si="88"/>
        <v>0</v>
      </c>
      <c r="AQ142" s="749">
        <f t="shared" si="89"/>
        <v>0</v>
      </c>
      <c r="AR142" s="749">
        <f t="shared" si="90"/>
        <v>0</v>
      </c>
      <c r="AS142" s="749">
        <f t="shared" si="91"/>
        <v>0</v>
      </c>
    </row>
    <row r="143" spans="2:45" outlineLevel="1" x14ac:dyDescent="0.2">
      <c r="B143" s="115">
        <v>135</v>
      </c>
      <c r="C143" s="38"/>
      <c r="D143" s="38"/>
      <c r="E143" s="33"/>
      <c r="F143" s="57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58"/>
      <c r="R143" s="58"/>
      <c r="S143" s="59"/>
      <c r="T143" s="59"/>
      <c r="U143" s="59"/>
      <c r="V143" s="176">
        <f t="shared" si="81"/>
        <v>0</v>
      </c>
      <c r="W143" s="176">
        <f t="shared" si="70"/>
        <v>0</v>
      </c>
      <c r="X143" s="176">
        <f t="shared" si="71"/>
        <v>0</v>
      </c>
      <c r="Y143" s="176">
        <f t="shared" si="72"/>
        <v>0</v>
      </c>
      <c r="Z143" s="176">
        <f t="shared" si="73"/>
        <v>0</v>
      </c>
      <c r="AA143" s="176">
        <f t="shared" si="74"/>
        <v>0</v>
      </c>
      <c r="AB143" s="176">
        <f t="shared" si="75"/>
        <v>0</v>
      </c>
      <c r="AC143" s="176">
        <f t="shared" si="76"/>
        <v>0</v>
      </c>
      <c r="AD143" s="176">
        <f t="shared" si="77"/>
        <v>0</v>
      </c>
      <c r="AE143" s="176">
        <f t="shared" si="78"/>
        <v>0</v>
      </c>
      <c r="AF143" s="430">
        <f t="shared" si="92"/>
        <v>0</v>
      </c>
      <c r="AG143" s="479">
        <f t="shared" si="79"/>
        <v>0</v>
      </c>
      <c r="AH143" s="203">
        <f t="shared" si="80"/>
        <v>0</v>
      </c>
      <c r="AI143" s="714">
        <f>IFERROR(VLOOKUP($C143,'General Information'!$B$69:$C$88,2,0),0)</f>
        <v>0</v>
      </c>
      <c r="AJ143" s="749">
        <f t="shared" si="82"/>
        <v>0</v>
      </c>
      <c r="AK143" s="749">
        <f t="shared" si="83"/>
        <v>0</v>
      </c>
      <c r="AL143" s="749">
        <f t="shared" si="84"/>
        <v>0</v>
      </c>
      <c r="AM143" s="749">
        <f t="shared" si="85"/>
        <v>0</v>
      </c>
      <c r="AN143" s="749">
        <f t="shared" si="86"/>
        <v>0</v>
      </c>
      <c r="AO143" s="749">
        <f t="shared" si="87"/>
        <v>0</v>
      </c>
      <c r="AP143" s="749">
        <f t="shared" si="88"/>
        <v>0</v>
      </c>
      <c r="AQ143" s="749">
        <f t="shared" si="89"/>
        <v>0</v>
      </c>
      <c r="AR143" s="749">
        <f t="shared" si="90"/>
        <v>0</v>
      </c>
      <c r="AS143" s="749">
        <f t="shared" si="91"/>
        <v>0</v>
      </c>
    </row>
    <row r="144" spans="2:45" outlineLevel="1" x14ac:dyDescent="0.2">
      <c r="B144" s="115">
        <v>136</v>
      </c>
      <c r="C144" s="38"/>
      <c r="D144" s="38"/>
      <c r="E144" s="33"/>
      <c r="F144" s="57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58"/>
      <c r="R144" s="58"/>
      <c r="S144" s="59"/>
      <c r="T144" s="59"/>
      <c r="U144" s="59"/>
      <c r="V144" s="176">
        <f t="shared" si="81"/>
        <v>0</v>
      </c>
      <c r="W144" s="176">
        <f t="shared" si="70"/>
        <v>0</v>
      </c>
      <c r="X144" s="176">
        <f t="shared" si="71"/>
        <v>0</v>
      </c>
      <c r="Y144" s="176">
        <f t="shared" si="72"/>
        <v>0</v>
      </c>
      <c r="Z144" s="176">
        <f t="shared" si="73"/>
        <v>0</v>
      </c>
      <c r="AA144" s="176">
        <f t="shared" si="74"/>
        <v>0</v>
      </c>
      <c r="AB144" s="176">
        <f t="shared" si="75"/>
        <v>0</v>
      </c>
      <c r="AC144" s="176">
        <f t="shared" si="76"/>
        <v>0</v>
      </c>
      <c r="AD144" s="176">
        <f t="shared" si="77"/>
        <v>0</v>
      </c>
      <c r="AE144" s="176">
        <f t="shared" si="78"/>
        <v>0</v>
      </c>
      <c r="AF144" s="430">
        <f t="shared" si="92"/>
        <v>0</v>
      </c>
      <c r="AG144" s="479">
        <f t="shared" si="79"/>
        <v>0</v>
      </c>
      <c r="AH144" s="203">
        <f t="shared" si="80"/>
        <v>0</v>
      </c>
      <c r="AI144" s="714">
        <f>IFERROR(VLOOKUP($C144,'General Information'!$B$69:$C$88,2,0),0)</f>
        <v>0</v>
      </c>
      <c r="AJ144" s="749">
        <f t="shared" si="82"/>
        <v>0</v>
      </c>
      <c r="AK144" s="749">
        <f t="shared" si="83"/>
        <v>0</v>
      </c>
      <c r="AL144" s="749">
        <f t="shared" si="84"/>
        <v>0</v>
      </c>
      <c r="AM144" s="749">
        <f t="shared" si="85"/>
        <v>0</v>
      </c>
      <c r="AN144" s="749">
        <f t="shared" si="86"/>
        <v>0</v>
      </c>
      <c r="AO144" s="749">
        <f t="shared" si="87"/>
        <v>0</v>
      </c>
      <c r="AP144" s="749">
        <f t="shared" si="88"/>
        <v>0</v>
      </c>
      <c r="AQ144" s="749">
        <f t="shared" si="89"/>
        <v>0</v>
      </c>
      <c r="AR144" s="749">
        <f t="shared" si="90"/>
        <v>0</v>
      </c>
      <c r="AS144" s="749">
        <f t="shared" si="91"/>
        <v>0</v>
      </c>
    </row>
    <row r="145" spans="2:45" outlineLevel="1" x14ac:dyDescent="0.2">
      <c r="B145" s="115">
        <v>137</v>
      </c>
      <c r="C145" s="38"/>
      <c r="D145" s="38"/>
      <c r="E145" s="33"/>
      <c r="F145" s="57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58"/>
      <c r="R145" s="58"/>
      <c r="S145" s="59"/>
      <c r="T145" s="59"/>
      <c r="U145" s="59"/>
      <c r="V145" s="176">
        <f t="shared" si="81"/>
        <v>0</v>
      </c>
      <c r="W145" s="176">
        <f t="shared" si="70"/>
        <v>0</v>
      </c>
      <c r="X145" s="176">
        <f t="shared" si="71"/>
        <v>0</v>
      </c>
      <c r="Y145" s="176">
        <f t="shared" si="72"/>
        <v>0</v>
      </c>
      <c r="Z145" s="176">
        <f t="shared" si="73"/>
        <v>0</v>
      </c>
      <c r="AA145" s="176">
        <f t="shared" si="74"/>
        <v>0</v>
      </c>
      <c r="AB145" s="176">
        <f t="shared" si="75"/>
        <v>0</v>
      </c>
      <c r="AC145" s="176">
        <f t="shared" si="76"/>
        <v>0</v>
      </c>
      <c r="AD145" s="176">
        <f t="shared" si="77"/>
        <v>0</v>
      </c>
      <c r="AE145" s="176">
        <f t="shared" si="78"/>
        <v>0</v>
      </c>
      <c r="AF145" s="430">
        <f t="shared" si="92"/>
        <v>0</v>
      </c>
      <c r="AG145" s="479">
        <f t="shared" si="79"/>
        <v>0</v>
      </c>
      <c r="AH145" s="203">
        <f t="shared" si="80"/>
        <v>0</v>
      </c>
      <c r="AI145" s="714">
        <f>IFERROR(VLOOKUP($C145,'General Information'!$B$69:$C$88,2,0),0)</f>
        <v>0</v>
      </c>
      <c r="AJ145" s="749">
        <f t="shared" si="82"/>
        <v>0</v>
      </c>
      <c r="AK145" s="749">
        <f t="shared" si="83"/>
        <v>0</v>
      </c>
      <c r="AL145" s="749">
        <f t="shared" si="84"/>
        <v>0</v>
      </c>
      <c r="AM145" s="749">
        <f t="shared" si="85"/>
        <v>0</v>
      </c>
      <c r="AN145" s="749">
        <f t="shared" si="86"/>
        <v>0</v>
      </c>
      <c r="AO145" s="749">
        <f t="shared" si="87"/>
        <v>0</v>
      </c>
      <c r="AP145" s="749">
        <f t="shared" si="88"/>
        <v>0</v>
      </c>
      <c r="AQ145" s="749">
        <f t="shared" si="89"/>
        <v>0</v>
      </c>
      <c r="AR145" s="749">
        <f t="shared" si="90"/>
        <v>0</v>
      </c>
      <c r="AS145" s="749">
        <f t="shared" si="91"/>
        <v>0</v>
      </c>
    </row>
    <row r="146" spans="2:45" outlineLevel="1" x14ac:dyDescent="0.2">
      <c r="B146" s="115">
        <v>138</v>
      </c>
      <c r="C146" s="38"/>
      <c r="D146" s="38"/>
      <c r="E146" s="33"/>
      <c r="F146" s="57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58"/>
      <c r="R146" s="58"/>
      <c r="S146" s="59"/>
      <c r="T146" s="59"/>
      <c r="U146" s="59"/>
      <c r="V146" s="176">
        <f t="shared" si="81"/>
        <v>0</v>
      </c>
      <c r="W146" s="176">
        <f t="shared" si="70"/>
        <v>0</v>
      </c>
      <c r="X146" s="176">
        <f t="shared" si="71"/>
        <v>0</v>
      </c>
      <c r="Y146" s="176">
        <f t="shared" si="72"/>
        <v>0</v>
      </c>
      <c r="Z146" s="176">
        <f t="shared" si="73"/>
        <v>0</v>
      </c>
      <c r="AA146" s="176">
        <f t="shared" si="74"/>
        <v>0</v>
      </c>
      <c r="AB146" s="176">
        <f t="shared" si="75"/>
        <v>0</v>
      </c>
      <c r="AC146" s="176">
        <f t="shared" si="76"/>
        <v>0</v>
      </c>
      <c r="AD146" s="176">
        <f t="shared" si="77"/>
        <v>0</v>
      </c>
      <c r="AE146" s="176">
        <f t="shared" si="78"/>
        <v>0</v>
      </c>
      <c r="AF146" s="430">
        <f t="shared" si="92"/>
        <v>0</v>
      </c>
      <c r="AG146" s="479">
        <f t="shared" si="79"/>
        <v>0</v>
      </c>
      <c r="AH146" s="203">
        <f t="shared" si="80"/>
        <v>0</v>
      </c>
      <c r="AI146" s="714">
        <f>IFERROR(VLOOKUP($C146,'General Information'!$B$69:$C$88,2,0),0)</f>
        <v>0</v>
      </c>
      <c r="AJ146" s="749">
        <f t="shared" si="82"/>
        <v>0</v>
      </c>
      <c r="AK146" s="749">
        <f t="shared" si="83"/>
        <v>0</v>
      </c>
      <c r="AL146" s="749">
        <f t="shared" si="84"/>
        <v>0</v>
      </c>
      <c r="AM146" s="749">
        <f t="shared" si="85"/>
        <v>0</v>
      </c>
      <c r="AN146" s="749">
        <f t="shared" si="86"/>
        <v>0</v>
      </c>
      <c r="AO146" s="749">
        <f t="shared" si="87"/>
        <v>0</v>
      </c>
      <c r="AP146" s="749">
        <f t="shared" si="88"/>
        <v>0</v>
      </c>
      <c r="AQ146" s="749">
        <f t="shared" si="89"/>
        <v>0</v>
      </c>
      <c r="AR146" s="749">
        <f t="shared" si="90"/>
        <v>0</v>
      </c>
      <c r="AS146" s="749">
        <f t="shared" si="91"/>
        <v>0</v>
      </c>
    </row>
    <row r="147" spans="2:45" outlineLevel="1" x14ac:dyDescent="0.2">
      <c r="B147" s="115">
        <v>139</v>
      </c>
      <c r="C147" s="38"/>
      <c r="D147" s="38"/>
      <c r="E147" s="33"/>
      <c r="F147" s="57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58"/>
      <c r="R147" s="58"/>
      <c r="S147" s="59"/>
      <c r="T147" s="59"/>
      <c r="U147" s="59"/>
      <c r="V147" s="176">
        <f t="shared" si="81"/>
        <v>0</v>
      </c>
      <c r="W147" s="176">
        <f t="shared" si="70"/>
        <v>0</v>
      </c>
      <c r="X147" s="176">
        <f t="shared" si="71"/>
        <v>0</v>
      </c>
      <c r="Y147" s="176">
        <f t="shared" si="72"/>
        <v>0</v>
      </c>
      <c r="Z147" s="176">
        <f t="shared" si="73"/>
        <v>0</v>
      </c>
      <c r="AA147" s="176">
        <f t="shared" si="74"/>
        <v>0</v>
      </c>
      <c r="AB147" s="176">
        <f t="shared" si="75"/>
        <v>0</v>
      </c>
      <c r="AC147" s="176">
        <f t="shared" si="76"/>
        <v>0</v>
      </c>
      <c r="AD147" s="176">
        <f t="shared" si="77"/>
        <v>0</v>
      </c>
      <c r="AE147" s="176">
        <f t="shared" si="78"/>
        <v>0</v>
      </c>
      <c r="AF147" s="430">
        <f t="shared" si="92"/>
        <v>0</v>
      </c>
      <c r="AG147" s="479">
        <f t="shared" si="79"/>
        <v>0</v>
      </c>
      <c r="AH147" s="203">
        <f t="shared" si="80"/>
        <v>0</v>
      </c>
      <c r="AI147" s="714">
        <f>IFERROR(VLOOKUP($C147,'General Information'!$B$69:$C$88,2,0),0)</f>
        <v>0</v>
      </c>
      <c r="AJ147" s="749">
        <f t="shared" si="82"/>
        <v>0</v>
      </c>
      <c r="AK147" s="749">
        <f t="shared" si="83"/>
        <v>0</v>
      </c>
      <c r="AL147" s="749">
        <f t="shared" si="84"/>
        <v>0</v>
      </c>
      <c r="AM147" s="749">
        <f t="shared" si="85"/>
        <v>0</v>
      </c>
      <c r="AN147" s="749">
        <f t="shared" si="86"/>
        <v>0</v>
      </c>
      <c r="AO147" s="749">
        <f t="shared" si="87"/>
        <v>0</v>
      </c>
      <c r="AP147" s="749">
        <f t="shared" si="88"/>
        <v>0</v>
      </c>
      <c r="AQ147" s="749">
        <f t="shared" si="89"/>
        <v>0</v>
      </c>
      <c r="AR147" s="749">
        <f t="shared" si="90"/>
        <v>0</v>
      </c>
      <c r="AS147" s="749">
        <f t="shared" si="91"/>
        <v>0</v>
      </c>
    </row>
    <row r="148" spans="2:45" outlineLevel="1" x14ac:dyDescent="0.2">
      <c r="B148" s="115">
        <v>140</v>
      </c>
      <c r="C148" s="38"/>
      <c r="D148" s="38"/>
      <c r="E148" s="33"/>
      <c r="F148" s="57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58"/>
      <c r="R148" s="58"/>
      <c r="S148" s="59"/>
      <c r="T148" s="59"/>
      <c r="U148" s="59"/>
      <c r="V148" s="176">
        <f t="shared" si="81"/>
        <v>0</v>
      </c>
      <c r="W148" s="176">
        <f t="shared" si="70"/>
        <v>0</v>
      </c>
      <c r="X148" s="176">
        <f t="shared" si="71"/>
        <v>0</v>
      </c>
      <c r="Y148" s="176">
        <f t="shared" si="72"/>
        <v>0</v>
      </c>
      <c r="Z148" s="176">
        <f t="shared" si="73"/>
        <v>0</v>
      </c>
      <c r="AA148" s="176">
        <f t="shared" si="74"/>
        <v>0</v>
      </c>
      <c r="AB148" s="176">
        <f t="shared" si="75"/>
        <v>0</v>
      </c>
      <c r="AC148" s="176">
        <f t="shared" si="76"/>
        <v>0</v>
      </c>
      <c r="AD148" s="176">
        <f t="shared" si="77"/>
        <v>0</v>
      </c>
      <c r="AE148" s="176">
        <f t="shared" si="78"/>
        <v>0</v>
      </c>
      <c r="AF148" s="430">
        <f t="shared" si="92"/>
        <v>0</v>
      </c>
      <c r="AG148" s="479">
        <f t="shared" si="79"/>
        <v>0</v>
      </c>
      <c r="AH148" s="203">
        <f t="shared" si="80"/>
        <v>0</v>
      </c>
      <c r="AI148" s="714">
        <f>IFERROR(VLOOKUP($C148,'General Information'!$B$69:$C$88,2,0),0)</f>
        <v>0</v>
      </c>
      <c r="AJ148" s="749">
        <f t="shared" si="82"/>
        <v>0</v>
      </c>
      <c r="AK148" s="749">
        <f t="shared" si="83"/>
        <v>0</v>
      </c>
      <c r="AL148" s="749">
        <f t="shared" si="84"/>
        <v>0</v>
      </c>
      <c r="AM148" s="749">
        <f t="shared" si="85"/>
        <v>0</v>
      </c>
      <c r="AN148" s="749">
        <f t="shared" si="86"/>
        <v>0</v>
      </c>
      <c r="AO148" s="749">
        <f t="shared" si="87"/>
        <v>0</v>
      </c>
      <c r="AP148" s="749">
        <f t="shared" si="88"/>
        <v>0</v>
      </c>
      <c r="AQ148" s="749">
        <f t="shared" si="89"/>
        <v>0</v>
      </c>
      <c r="AR148" s="749">
        <f t="shared" si="90"/>
        <v>0</v>
      </c>
      <c r="AS148" s="749">
        <f t="shared" si="91"/>
        <v>0</v>
      </c>
    </row>
    <row r="149" spans="2:45" outlineLevel="1" x14ac:dyDescent="0.2">
      <c r="B149" s="115">
        <v>141</v>
      </c>
      <c r="C149" s="38"/>
      <c r="D149" s="38"/>
      <c r="E149" s="33"/>
      <c r="F149" s="57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58"/>
      <c r="R149" s="58"/>
      <c r="S149" s="59"/>
      <c r="T149" s="59"/>
      <c r="U149" s="59"/>
      <c r="V149" s="176">
        <f t="shared" si="81"/>
        <v>0</v>
      </c>
      <c r="W149" s="176">
        <f t="shared" si="70"/>
        <v>0</v>
      </c>
      <c r="X149" s="176">
        <f t="shared" si="71"/>
        <v>0</v>
      </c>
      <c r="Y149" s="176">
        <f t="shared" si="72"/>
        <v>0</v>
      </c>
      <c r="Z149" s="176">
        <f t="shared" si="73"/>
        <v>0</v>
      </c>
      <c r="AA149" s="176">
        <f t="shared" si="74"/>
        <v>0</v>
      </c>
      <c r="AB149" s="176">
        <f t="shared" si="75"/>
        <v>0</v>
      </c>
      <c r="AC149" s="176">
        <f t="shared" si="76"/>
        <v>0</v>
      </c>
      <c r="AD149" s="176">
        <f t="shared" si="77"/>
        <v>0</v>
      </c>
      <c r="AE149" s="176">
        <f t="shared" si="78"/>
        <v>0</v>
      </c>
      <c r="AF149" s="430">
        <f t="shared" si="92"/>
        <v>0</v>
      </c>
      <c r="AG149" s="479">
        <f t="shared" si="79"/>
        <v>0</v>
      </c>
      <c r="AH149" s="203">
        <f t="shared" si="80"/>
        <v>0</v>
      </c>
      <c r="AI149" s="714">
        <f>IFERROR(VLOOKUP($C149,'General Information'!$B$69:$C$88,2,0),0)</f>
        <v>0</v>
      </c>
      <c r="AJ149" s="749">
        <f t="shared" si="82"/>
        <v>0</v>
      </c>
      <c r="AK149" s="749">
        <f t="shared" si="83"/>
        <v>0</v>
      </c>
      <c r="AL149" s="749">
        <f t="shared" si="84"/>
        <v>0</v>
      </c>
      <c r="AM149" s="749">
        <f t="shared" si="85"/>
        <v>0</v>
      </c>
      <c r="AN149" s="749">
        <f t="shared" si="86"/>
        <v>0</v>
      </c>
      <c r="AO149" s="749">
        <f t="shared" si="87"/>
        <v>0</v>
      </c>
      <c r="AP149" s="749">
        <f t="shared" si="88"/>
        <v>0</v>
      </c>
      <c r="AQ149" s="749">
        <f t="shared" si="89"/>
        <v>0</v>
      </c>
      <c r="AR149" s="749">
        <f t="shared" si="90"/>
        <v>0</v>
      </c>
      <c r="AS149" s="749">
        <f t="shared" si="91"/>
        <v>0</v>
      </c>
    </row>
    <row r="150" spans="2:45" outlineLevel="1" x14ac:dyDescent="0.2">
      <c r="B150" s="115">
        <v>142</v>
      </c>
      <c r="C150" s="38"/>
      <c r="D150" s="38"/>
      <c r="E150" s="33"/>
      <c r="F150" s="57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58"/>
      <c r="R150" s="58"/>
      <c r="S150" s="59"/>
      <c r="T150" s="59"/>
      <c r="U150" s="59"/>
      <c r="V150" s="176">
        <f t="shared" si="81"/>
        <v>0</v>
      </c>
      <c r="W150" s="176">
        <f t="shared" si="70"/>
        <v>0</v>
      </c>
      <c r="X150" s="176">
        <f t="shared" si="71"/>
        <v>0</v>
      </c>
      <c r="Y150" s="176">
        <f t="shared" si="72"/>
        <v>0</v>
      </c>
      <c r="Z150" s="176">
        <f t="shared" si="73"/>
        <v>0</v>
      </c>
      <c r="AA150" s="176">
        <f t="shared" si="74"/>
        <v>0</v>
      </c>
      <c r="AB150" s="176">
        <f t="shared" si="75"/>
        <v>0</v>
      </c>
      <c r="AC150" s="176">
        <f t="shared" si="76"/>
        <v>0</v>
      </c>
      <c r="AD150" s="176">
        <f t="shared" si="77"/>
        <v>0</v>
      </c>
      <c r="AE150" s="176">
        <f t="shared" si="78"/>
        <v>0</v>
      </c>
      <c r="AF150" s="430">
        <f t="shared" si="92"/>
        <v>0</v>
      </c>
      <c r="AG150" s="479">
        <f t="shared" si="79"/>
        <v>0</v>
      </c>
      <c r="AH150" s="203">
        <f t="shared" si="80"/>
        <v>0</v>
      </c>
      <c r="AI150" s="714">
        <f>IFERROR(VLOOKUP($C150,'General Information'!$B$69:$C$88,2,0),0)</f>
        <v>0</v>
      </c>
      <c r="AJ150" s="749">
        <f t="shared" si="82"/>
        <v>0</v>
      </c>
      <c r="AK150" s="749">
        <f t="shared" si="83"/>
        <v>0</v>
      </c>
      <c r="AL150" s="749">
        <f t="shared" si="84"/>
        <v>0</v>
      </c>
      <c r="AM150" s="749">
        <f t="shared" si="85"/>
        <v>0</v>
      </c>
      <c r="AN150" s="749">
        <f t="shared" si="86"/>
        <v>0</v>
      </c>
      <c r="AO150" s="749">
        <f t="shared" si="87"/>
        <v>0</v>
      </c>
      <c r="AP150" s="749">
        <f t="shared" si="88"/>
        <v>0</v>
      </c>
      <c r="AQ150" s="749">
        <f t="shared" si="89"/>
        <v>0</v>
      </c>
      <c r="AR150" s="749">
        <f t="shared" si="90"/>
        <v>0</v>
      </c>
      <c r="AS150" s="749">
        <f t="shared" si="91"/>
        <v>0</v>
      </c>
    </row>
    <row r="151" spans="2:45" outlineLevel="1" x14ac:dyDescent="0.2">
      <c r="B151" s="115">
        <v>143</v>
      </c>
      <c r="C151" s="38"/>
      <c r="D151" s="38"/>
      <c r="E151" s="33"/>
      <c r="F151" s="57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58"/>
      <c r="R151" s="58"/>
      <c r="S151" s="59"/>
      <c r="T151" s="59"/>
      <c r="U151" s="59"/>
      <c r="V151" s="176">
        <f t="shared" si="81"/>
        <v>0</v>
      </c>
      <c r="W151" s="176">
        <f t="shared" si="70"/>
        <v>0</v>
      </c>
      <c r="X151" s="176">
        <f t="shared" si="71"/>
        <v>0</v>
      </c>
      <c r="Y151" s="176">
        <f t="shared" si="72"/>
        <v>0</v>
      </c>
      <c r="Z151" s="176">
        <f t="shared" si="73"/>
        <v>0</v>
      </c>
      <c r="AA151" s="176">
        <f t="shared" si="74"/>
        <v>0</v>
      </c>
      <c r="AB151" s="176">
        <f t="shared" si="75"/>
        <v>0</v>
      </c>
      <c r="AC151" s="176">
        <f t="shared" si="76"/>
        <v>0</v>
      </c>
      <c r="AD151" s="176">
        <f t="shared" si="77"/>
        <v>0</v>
      </c>
      <c r="AE151" s="176">
        <f t="shared" si="78"/>
        <v>0</v>
      </c>
      <c r="AF151" s="430">
        <f t="shared" si="92"/>
        <v>0</v>
      </c>
      <c r="AG151" s="479">
        <f t="shared" si="79"/>
        <v>0</v>
      </c>
      <c r="AH151" s="203">
        <f t="shared" si="80"/>
        <v>0</v>
      </c>
      <c r="AI151" s="714">
        <f>IFERROR(VLOOKUP($C151,'General Information'!$B$69:$C$88,2,0),0)</f>
        <v>0</v>
      </c>
      <c r="AJ151" s="749">
        <f t="shared" si="82"/>
        <v>0</v>
      </c>
      <c r="AK151" s="749">
        <f t="shared" si="83"/>
        <v>0</v>
      </c>
      <c r="AL151" s="749">
        <f t="shared" si="84"/>
        <v>0</v>
      </c>
      <c r="AM151" s="749">
        <f t="shared" si="85"/>
        <v>0</v>
      </c>
      <c r="AN151" s="749">
        <f t="shared" si="86"/>
        <v>0</v>
      </c>
      <c r="AO151" s="749">
        <f t="shared" si="87"/>
        <v>0</v>
      </c>
      <c r="AP151" s="749">
        <f t="shared" si="88"/>
        <v>0</v>
      </c>
      <c r="AQ151" s="749">
        <f t="shared" si="89"/>
        <v>0</v>
      </c>
      <c r="AR151" s="749">
        <f t="shared" si="90"/>
        <v>0</v>
      </c>
      <c r="AS151" s="749">
        <f t="shared" si="91"/>
        <v>0</v>
      </c>
    </row>
    <row r="152" spans="2:45" outlineLevel="1" x14ac:dyDescent="0.2">
      <c r="B152" s="115">
        <v>144</v>
      </c>
      <c r="C152" s="38"/>
      <c r="D152" s="38"/>
      <c r="E152" s="33"/>
      <c r="F152" s="57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58"/>
      <c r="R152" s="58"/>
      <c r="S152" s="59"/>
      <c r="T152" s="59"/>
      <c r="U152" s="59"/>
      <c r="V152" s="176">
        <f t="shared" si="81"/>
        <v>0</v>
      </c>
      <c r="W152" s="176">
        <f t="shared" si="70"/>
        <v>0</v>
      </c>
      <c r="X152" s="176">
        <f t="shared" si="71"/>
        <v>0</v>
      </c>
      <c r="Y152" s="176">
        <f t="shared" si="72"/>
        <v>0</v>
      </c>
      <c r="Z152" s="176">
        <f t="shared" si="73"/>
        <v>0</v>
      </c>
      <c r="AA152" s="176">
        <f t="shared" si="74"/>
        <v>0</v>
      </c>
      <c r="AB152" s="176">
        <f t="shared" si="75"/>
        <v>0</v>
      </c>
      <c r="AC152" s="176">
        <f t="shared" si="76"/>
        <v>0</v>
      </c>
      <c r="AD152" s="176">
        <f t="shared" si="77"/>
        <v>0</v>
      </c>
      <c r="AE152" s="176">
        <f t="shared" si="78"/>
        <v>0</v>
      </c>
      <c r="AF152" s="430">
        <f t="shared" si="92"/>
        <v>0</v>
      </c>
      <c r="AG152" s="479">
        <f t="shared" si="79"/>
        <v>0</v>
      </c>
      <c r="AH152" s="203">
        <f t="shared" si="80"/>
        <v>0</v>
      </c>
      <c r="AI152" s="714">
        <f>IFERROR(VLOOKUP($C152,'General Information'!$B$69:$C$88,2,0),0)</f>
        <v>0</v>
      </c>
      <c r="AJ152" s="749">
        <f t="shared" si="82"/>
        <v>0</v>
      </c>
      <c r="AK152" s="749">
        <f t="shared" si="83"/>
        <v>0</v>
      </c>
      <c r="AL152" s="749">
        <f t="shared" si="84"/>
        <v>0</v>
      </c>
      <c r="AM152" s="749">
        <f t="shared" si="85"/>
        <v>0</v>
      </c>
      <c r="AN152" s="749">
        <f t="shared" si="86"/>
        <v>0</v>
      </c>
      <c r="AO152" s="749">
        <f t="shared" si="87"/>
        <v>0</v>
      </c>
      <c r="AP152" s="749">
        <f t="shared" si="88"/>
        <v>0</v>
      </c>
      <c r="AQ152" s="749">
        <f t="shared" si="89"/>
        <v>0</v>
      </c>
      <c r="AR152" s="749">
        <f t="shared" si="90"/>
        <v>0</v>
      </c>
      <c r="AS152" s="749">
        <f t="shared" si="91"/>
        <v>0</v>
      </c>
    </row>
    <row r="153" spans="2:45" outlineLevel="1" x14ac:dyDescent="0.2">
      <c r="B153" s="115">
        <v>145</v>
      </c>
      <c r="C153" s="38"/>
      <c r="D153" s="38"/>
      <c r="E153" s="33"/>
      <c r="F153" s="57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58"/>
      <c r="R153" s="58"/>
      <c r="S153" s="59"/>
      <c r="T153" s="59"/>
      <c r="U153" s="59"/>
      <c r="V153" s="176">
        <f t="shared" si="81"/>
        <v>0</v>
      </c>
      <c r="W153" s="176">
        <f t="shared" si="70"/>
        <v>0</v>
      </c>
      <c r="X153" s="176">
        <f t="shared" si="71"/>
        <v>0</v>
      </c>
      <c r="Y153" s="176">
        <f t="shared" si="72"/>
        <v>0</v>
      </c>
      <c r="Z153" s="176">
        <f t="shared" si="73"/>
        <v>0</v>
      </c>
      <c r="AA153" s="176">
        <f t="shared" si="74"/>
        <v>0</v>
      </c>
      <c r="AB153" s="176">
        <f t="shared" si="75"/>
        <v>0</v>
      </c>
      <c r="AC153" s="176">
        <f t="shared" si="76"/>
        <v>0</v>
      </c>
      <c r="AD153" s="176">
        <f t="shared" si="77"/>
        <v>0</v>
      </c>
      <c r="AE153" s="176">
        <f t="shared" si="78"/>
        <v>0</v>
      </c>
      <c r="AF153" s="430">
        <f t="shared" si="92"/>
        <v>0</v>
      </c>
      <c r="AG153" s="479">
        <f t="shared" si="79"/>
        <v>0</v>
      </c>
      <c r="AH153" s="203">
        <f t="shared" si="80"/>
        <v>0</v>
      </c>
      <c r="AI153" s="714">
        <f>IFERROR(VLOOKUP($C153,'General Information'!$B$69:$C$88,2,0),0)</f>
        <v>0</v>
      </c>
      <c r="AJ153" s="749">
        <f t="shared" si="82"/>
        <v>0</v>
      </c>
      <c r="AK153" s="749">
        <f t="shared" si="83"/>
        <v>0</v>
      </c>
      <c r="AL153" s="749">
        <f t="shared" si="84"/>
        <v>0</v>
      </c>
      <c r="AM153" s="749">
        <f t="shared" si="85"/>
        <v>0</v>
      </c>
      <c r="AN153" s="749">
        <f t="shared" si="86"/>
        <v>0</v>
      </c>
      <c r="AO153" s="749">
        <f t="shared" si="87"/>
        <v>0</v>
      </c>
      <c r="AP153" s="749">
        <f t="shared" si="88"/>
        <v>0</v>
      </c>
      <c r="AQ153" s="749">
        <f t="shared" si="89"/>
        <v>0</v>
      </c>
      <c r="AR153" s="749">
        <f t="shared" si="90"/>
        <v>0</v>
      </c>
      <c r="AS153" s="749">
        <f t="shared" si="91"/>
        <v>0</v>
      </c>
    </row>
    <row r="154" spans="2:45" outlineLevel="1" x14ac:dyDescent="0.2">
      <c r="B154" s="115">
        <v>146</v>
      </c>
      <c r="C154" s="38"/>
      <c r="D154" s="38"/>
      <c r="E154" s="33"/>
      <c r="F154" s="57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58"/>
      <c r="R154" s="58"/>
      <c r="S154" s="59"/>
      <c r="T154" s="59"/>
      <c r="U154" s="59"/>
      <c r="V154" s="176">
        <f t="shared" si="81"/>
        <v>0</v>
      </c>
      <c r="W154" s="176">
        <f t="shared" si="70"/>
        <v>0</v>
      </c>
      <c r="X154" s="176">
        <f t="shared" si="71"/>
        <v>0</v>
      </c>
      <c r="Y154" s="176">
        <f t="shared" si="72"/>
        <v>0</v>
      </c>
      <c r="Z154" s="176">
        <f t="shared" si="73"/>
        <v>0</v>
      </c>
      <c r="AA154" s="176">
        <f t="shared" si="74"/>
        <v>0</v>
      </c>
      <c r="AB154" s="176">
        <f t="shared" si="75"/>
        <v>0</v>
      </c>
      <c r="AC154" s="176">
        <f t="shared" si="76"/>
        <v>0</v>
      </c>
      <c r="AD154" s="176">
        <f t="shared" si="77"/>
        <v>0</v>
      </c>
      <c r="AE154" s="176">
        <f t="shared" si="78"/>
        <v>0</v>
      </c>
      <c r="AF154" s="430">
        <f t="shared" si="92"/>
        <v>0</v>
      </c>
      <c r="AG154" s="479">
        <f t="shared" si="79"/>
        <v>0</v>
      </c>
      <c r="AH154" s="203">
        <f t="shared" si="80"/>
        <v>0</v>
      </c>
      <c r="AI154" s="714">
        <f>IFERROR(VLOOKUP($C154,'General Information'!$B$69:$C$88,2,0),0)</f>
        <v>0</v>
      </c>
      <c r="AJ154" s="749">
        <f t="shared" si="82"/>
        <v>0</v>
      </c>
      <c r="AK154" s="749">
        <f t="shared" si="83"/>
        <v>0</v>
      </c>
      <c r="AL154" s="749">
        <f t="shared" si="84"/>
        <v>0</v>
      </c>
      <c r="AM154" s="749">
        <f t="shared" si="85"/>
        <v>0</v>
      </c>
      <c r="AN154" s="749">
        <f t="shared" si="86"/>
        <v>0</v>
      </c>
      <c r="AO154" s="749">
        <f t="shared" si="87"/>
        <v>0</v>
      </c>
      <c r="AP154" s="749">
        <f t="shared" si="88"/>
        <v>0</v>
      </c>
      <c r="AQ154" s="749">
        <f t="shared" si="89"/>
        <v>0</v>
      </c>
      <c r="AR154" s="749">
        <f t="shared" si="90"/>
        <v>0</v>
      </c>
      <c r="AS154" s="749">
        <f t="shared" si="91"/>
        <v>0</v>
      </c>
    </row>
    <row r="155" spans="2:45" outlineLevel="1" x14ac:dyDescent="0.2">
      <c r="B155" s="115">
        <v>147</v>
      </c>
      <c r="C155" s="38"/>
      <c r="D155" s="38"/>
      <c r="E155" s="33"/>
      <c r="F155" s="57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58"/>
      <c r="R155" s="58"/>
      <c r="S155" s="59"/>
      <c r="T155" s="59"/>
      <c r="U155" s="59"/>
      <c r="V155" s="176">
        <f t="shared" si="81"/>
        <v>0</v>
      </c>
      <c r="W155" s="176">
        <f t="shared" si="70"/>
        <v>0</v>
      </c>
      <c r="X155" s="176">
        <f t="shared" si="71"/>
        <v>0</v>
      </c>
      <c r="Y155" s="176">
        <f t="shared" si="72"/>
        <v>0</v>
      </c>
      <c r="Z155" s="176">
        <f t="shared" si="73"/>
        <v>0</v>
      </c>
      <c r="AA155" s="176">
        <f t="shared" si="74"/>
        <v>0</v>
      </c>
      <c r="AB155" s="176">
        <f t="shared" si="75"/>
        <v>0</v>
      </c>
      <c r="AC155" s="176">
        <f t="shared" si="76"/>
        <v>0</v>
      </c>
      <c r="AD155" s="176">
        <f t="shared" si="77"/>
        <v>0</v>
      </c>
      <c r="AE155" s="176">
        <f t="shared" si="78"/>
        <v>0</v>
      </c>
      <c r="AF155" s="430">
        <f t="shared" si="92"/>
        <v>0</v>
      </c>
      <c r="AG155" s="479">
        <f t="shared" si="79"/>
        <v>0</v>
      </c>
      <c r="AH155" s="203">
        <f t="shared" si="80"/>
        <v>0</v>
      </c>
      <c r="AI155" s="714">
        <f>IFERROR(VLOOKUP($C155,'General Information'!$B$69:$C$88,2,0),0)</f>
        <v>0</v>
      </c>
      <c r="AJ155" s="749">
        <f t="shared" si="82"/>
        <v>0</v>
      </c>
      <c r="AK155" s="749">
        <f t="shared" si="83"/>
        <v>0</v>
      </c>
      <c r="AL155" s="749">
        <f t="shared" si="84"/>
        <v>0</v>
      </c>
      <c r="AM155" s="749">
        <f t="shared" si="85"/>
        <v>0</v>
      </c>
      <c r="AN155" s="749">
        <f t="shared" si="86"/>
        <v>0</v>
      </c>
      <c r="AO155" s="749">
        <f t="shared" si="87"/>
        <v>0</v>
      </c>
      <c r="AP155" s="749">
        <f t="shared" si="88"/>
        <v>0</v>
      </c>
      <c r="AQ155" s="749">
        <f t="shared" si="89"/>
        <v>0</v>
      </c>
      <c r="AR155" s="749">
        <f t="shared" si="90"/>
        <v>0</v>
      </c>
      <c r="AS155" s="749">
        <f t="shared" si="91"/>
        <v>0</v>
      </c>
    </row>
    <row r="156" spans="2:45" outlineLevel="1" x14ac:dyDescent="0.2">
      <c r="B156" s="115">
        <v>148</v>
      </c>
      <c r="C156" s="38"/>
      <c r="D156" s="38"/>
      <c r="E156" s="33"/>
      <c r="F156" s="57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58"/>
      <c r="R156" s="58"/>
      <c r="S156" s="59"/>
      <c r="T156" s="59"/>
      <c r="U156" s="59"/>
      <c r="V156" s="176">
        <f t="shared" si="81"/>
        <v>0</v>
      </c>
      <c r="W156" s="176">
        <f t="shared" si="70"/>
        <v>0</v>
      </c>
      <c r="X156" s="176">
        <f t="shared" si="71"/>
        <v>0</v>
      </c>
      <c r="Y156" s="176">
        <f t="shared" si="72"/>
        <v>0</v>
      </c>
      <c r="Z156" s="176">
        <f t="shared" si="73"/>
        <v>0</v>
      </c>
      <c r="AA156" s="176">
        <f t="shared" si="74"/>
        <v>0</v>
      </c>
      <c r="AB156" s="176">
        <f t="shared" si="75"/>
        <v>0</v>
      </c>
      <c r="AC156" s="176">
        <f t="shared" si="76"/>
        <v>0</v>
      </c>
      <c r="AD156" s="176">
        <f t="shared" si="77"/>
        <v>0</v>
      </c>
      <c r="AE156" s="176">
        <f t="shared" si="78"/>
        <v>0</v>
      </c>
      <c r="AF156" s="430">
        <f t="shared" si="92"/>
        <v>0</v>
      </c>
      <c r="AG156" s="479">
        <f t="shared" si="79"/>
        <v>0</v>
      </c>
      <c r="AH156" s="203">
        <f t="shared" si="80"/>
        <v>0</v>
      </c>
      <c r="AI156" s="714">
        <f>IFERROR(VLOOKUP($C156,'General Information'!$B$69:$C$88,2,0),0)</f>
        <v>0</v>
      </c>
      <c r="AJ156" s="749">
        <f t="shared" si="82"/>
        <v>0</v>
      </c>
      <c r="AK156" s="749">
        <f t="shared" si="83"/>
        <v>0</v>
      </c>
      <c r="AL156" s="749">
        <f t="shared" si="84"/>
        <v>0</v>
      </c>
      <c r="AM156" s="749">
        <f t="shared" si="85"/>
        <v>0</v>
      </c>
      <c r="AN156" s="749">
        <f t="shared" si="86"/>
        <v>0</v>
      </c>
      <c r="AO156" s="749">
        <f t="shared" si="87"/>
        <v>0</v>
      </c>
      <c r="AP156" s="749">
        <f t="shared" si="88"/>
        <v>0</v>
      </c>
      <c r="AQ156" s="749">
        <f t="shared" si="89"/>
        <v>0</v>
      </c>
      <c r="AR156" s="749">
        <f t="shared" si="90"/>
        <v>0</v>
      </c>
      <c r="AS156" s="749">
        <f t="shared" si="91"/>
        <v>0</v>
      </c>
    </row>
    <row r="157" spans="2:45" outlineLevel="1" x14ac:dyDescent="0.2">
      <c r="B157" s="115">
        <v>149</v>
      </c>
      <c r="C157" s="38"/>
      <c r="D157" s="38"/>
      <c r="E157" s="33"/>
      <c r="F157" s="57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58"/>
      <c r="R157" s="58"/>
      <c r="S157" s="59"/>
      <c r="T157" s="59"/>
      <c r="U157" s="59"/>
      <c r="V157" s="176">
        <f t="shared" si="81"/>
        <v>0</v>
      </c>
      <c r="W157" s="176">
        <f t="shared" si="70"/>
        <v>0</v>
      </c>
      <c r="X157" s="176">
        <f t="shared" si="71"/>
        <v>0</v>
      </c>
      <c r="Y157" s="176">
        <f t="shared" si="72"/>
        <v>0</v>
      </c>
      <c r="Z157" s="176">
        <f t="shared" si="73"/>
        <v>0</v>
      </c>
      <c r="AA157" s="176">
        <f t="shared" si="74"/>
        <v>0</v>
      </c>
      <c r="AB157" s="176">
        <f t="shared" si="75"/>
        <v>0</v>
      </c>
      <c r="AC157" s="176">
        <f t="shared" si="76"/>
        <v>0</v>
      </c>
      <c r="AD157" s="176">
        <f t="shared" si="77"/>
        <v>0</v>
      </c>
      <c r="AE157" s="176">
        <f t="shared" si="78"/>
        <v>0</v>
      </c>
      <c r="AF157" s="430">
        <f t="shared" si="92"/>
        <v>0</v>
      </c>
      <c r="AG157" s="479">
        <f t="shared" si="79"/>
        <v>0</v>
      </c>
      <c r="AH157" s="203">
        <f t="shared" si="80"/>
        <v>0</v>
      </c>
      <c r="AI157" s="714">
        <f>IFERROR(VLOOKUP($C157,'General Information'!$B$69:$C$88,2,0),0)</f>
        <v>0</v>
      </c>
      <c r="AJ157" s="749">
        <f t="shared" si="82"/>
        <v>0</v>
      </c>
      <c r="AK157" s="749">
        <f t="shared" si="83"/>
        <v>0</v>
      </c>
      <c r="AL157" s="749">
        <f t="shared" si="84"/>
        <v>0</v>
      </c>
      <c r="AM157" s="749">
        <f t="shared" si="85"/>
        <v>0</v>
      </c>
      <c r="AN157" s="749">
        <f t="shared" si="86"/>
        <v>0</v>
      </c>
      <c r="AO157" s="749">
        <f t="shared" si="87"/>
        <v>0</v>
      </c>
      <c r="AP157" s="749">
        <f t="shared" si="88"/>
        <v>0</v>
      </c>
      <c r="AQ157" s="749">
        <f t="shared" si="89"/>
        <v>0</v>
      </c>
      <c r="AR157" s="749">
        <f t="shared" si="90"/>
        <v>0</v>
      </c>
      <c r="AS157" s="749">
        <f t="shared" si="91"/>
        <v>0</v>
      </c>
    </row>
    <row r="158" spans="2:45" outlineLevel="1" x14ac:dyDescent="0.2">
      <c r="B158" s="115">
        <v>150</v>
      </c>
      <c r="C158" s="89"/>
      <c r="D158" s="89"/>
      <c r="E158" s="90"/>
      <c r="F158" s="9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92"/>
      <c r="R158" s="92"/>
      <c r="S158" s="93"/>
      <c r="T158" s="59"/>
      <c r="U158" s="93"/>
      <c r="V158" s="176">
        <f t="shared" si="81"/>
        <v>0</v>
      </c>
      <c r="W158" s="176">
        <f t="shared" si="70"/>
        <v>0</v>
      </c>
      <c r="X158" s="176">
        <f t="shared" si="71"/>
        <v>0</v>
      </c>
      <c r="Y158" s="176">
        <f t="shared" si="72"/>
        <v>0</v>
      </c>
      <c r="Z158" s="176">
        <f t="shared" si="73"/>
        <v>0</v>
      </c>
      <c r="AA158" s="176">
        <f t="shared" si="74"/>
        <v>0</v>
      </c>
      <c r="AB158" s="176">
        <f t="shared" si="75"/>
        <v>0</v>
      </c>
      <c r="AC158" s="176">
        <f t="shared" si="76"/>
        <v>0</v>
      </c>
      <c r="AD158" s="176">
        <f t="shared" si="77"/>
        <v>0</v>
      </c>
      <c r="AE158" s="176">
        <f t="shared" si="78"/>
        <v>0</v>
      </c>
      <c r="AF158" s="430">
        <f t="shared" si="92"/>
        <v>0</v>
      </c>
      <c r="AG158" s="479">
        <f t="shared" si="79"/>
        <v>0</v>
      </c>
      <c r="AH158" s="203">
        <f t="shared" si="80"/>
        <v>0</v>
      </c>
      <c r="AI158" s="714">
        <f>IFERROR(VLOOKUP($C158,'General Information'!$B$69:$C$88,2,0),0)</f>
        <v>0</v>
      </c>
      <c r="AJ158" s="749">
        <f t="shared" si="82"/>
        <v>0</v>
      </c>
      <c r="AK158" s="749">
        <f t="shared" si="83"/>
        <v>0</v>
      </c>
      <c r="AL158" s="749">
        <f t="shared" si="84"/>
        <v>0</v>
      </c>
      <c r="AM158" s="749">
        <f t="shared" si="85"/>
        <v>0</v>
      </c>
      <c r="AN158" s="749">
        <f t="shared" si="86"/>
        <v>0</v>
      </c>
      <c r="AO158" s="749">
        <f t="shared" si="87"/>
        <v>0</v>
      </c>
      <c r="AP158" s="749">
        <f t="shared" si="88"/>
        <v>0</v>
      </c>
      <c r="AQ158" s="749">
        <f t="shared" si="89"/>
        <v>0</v>
      </c>
      <c r="AR158" s="749">
        <f t="shared" si="90"/>
        <v>0</v>
      </c>
      <c r="AS158" s="749">
        <f t="shared" si="91"/>
        <v>0</v>
      </c>
    </row>
    <row r="159" spans="2:45" outlineLevel="1" x14ac:dyDescent="0.2">
      <c r="B159" s="115">
        <v>151</v>
      </c>
      <c r="C159" s="38"/>
      <c r="D159" s="38"/>
      <c r="E159" s="33"/>
      <c r="F159" s="57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58"/>
      <c r="R159" s="58"/>
      <c r="S159" s="59"/>
      <c r="T159" s="59"/>
      <c r="U159" s="59"/>
      <c r="V159" s="176">
        <f t="shared" si="81"/>
        <v>0</v>
      </c>
      <c r="W159" s="176">
        <f t="shared" si="70"/>
        <v>0</v>
      </c>
      <c r="X159" s="176">
        <f t="shared" si="71"/>
        <v>0</v>
      </c>
      <c r="Y159" s="176">
        <f t="shared" si="72"/>
        <v>0</v>
      </c>
      <c r="Z159" s="176">
        <f t="shared" si="73"/>
        <v>0</v>
      </c>
      <c r="AA159" s="176">
        <f t="shared" si="74"/>
        <v>0</v>
      </c>
      <c r="AB159" s="176">
        <f t="shared" si="75"/>
        <v>0</v>
      </c>
      <c r="AC159" s="176">
        <f t="shared" si="76"/>
        <v>0</v>
      </c>
      <c r="AD159" s="176">
        <f t="shared" si="77"/>
        <v>0</v>
      </c>
      <c r="AE159" s="176">
        <f t="shared" si="78"/>
        <v>0</v>
      </c>
      <c r="AF159" s="430">
        <f t="shared" si="92"/>
        <v>0</v>
      </c>
      <c r="AG159" s="479">
        <f t="shared" si="79"/>
        <v>0</v>
      </c>
      <c r="AH159" s="203">
        <f t="shared" si="80"/>
        <v>0</v>
      </c>
      <c r="AI159" s="714">
        <f>IFERROR(VLOOKUP($C159,'General Information'!$B$69:$C$88,2,0),0)</f>
        <v>0</v>
      </c>
      <c r="AJ159" s="749">
        <f t="shared" si="82"/>
        <v>0</v>
      </c>
      <c r="AK159" s="749">
        <f t="shared" si="83"/>
        <v>0</v>
      </c>
      <c r="AL159" s="749">
        <f t="shared" si="84"/>
        <v>0</v>
      </c>
      <c r="AM159" s="749">
        <f t="shared" si="85"/>
        <v>0</v>
      </c>
      <c r="AN159" s="749">
        <f t="shared" si="86"/>
        <v>0</v>
      </c>
      <c r="AO159" s="749">
        <f t="shared" si="87"/>
        <v>0</v>
      </c>
      <c r="AP159" s="749">
        <f t="shared" si="88"/>
        <v>0</v>
      </c>
      <c r="AQ159" s="749">
        <f t="shared" si="89"/>
        <v>0</v>
      </c>
      <c r="AR159" s="749">
        <f t="shared" si="90"/>
        <v>0</v>
      </c>
      <c r="AS159" s="749">
        <f t="shared" si="91"/>
        <v>0</v>
      </c>
    </row>
    <row r="160" spans="2:45" outlineLevel="1" x14ac:dyDescent="0.2">
      <c r="B160" s="115">
        <v>152</v>
      </c>
      <c r="C160" s="38"/>
      <c r="D160" s="38"/>
      <c r="E160" s="33"/>
      <c r="F160" s="57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58"/>
      <c r="R160" s="58"/>
      <c r="S160" s="59"/>
      <c r="T160" s="59"/>
      <c r="U160" s="59"/>
      <c r="V160" s="176">
        <f t="shared" si="81"/>
        <v>0</v>
      </c>
      <c r="W160" s="176">
        <f t="shared" si="70"/>
        <v>0</v>
      </c>
      <c r="X160" s="176">
        <f t="shared" si="71"/>
        <v>0</v>
      </c>
      <c r="Y160" s="176">
        <f t="shared" si="72"/>
        <v>0</v>
      </c>
      <c r="Z160" s="176">
        <f t="shared" si="73"/>
        <v>0</v>
      </c>
      <c r="AA160" s="176">
        <f t="shared" si="74"/>
        <v>0</v>
      </c>
      <c r="AB160" s="176">
        <f t="shared" si="75"/>
        <v>0</v>
      </c>
      <c r="AC160" s="176">
        <f t="shared" si="76"/>
        <v>0</v>
      </c>
      <c r="AD160" s="176">
        <f t="shared" si="77"/>
        <v>0</v>
      </c>
      <c r="AE160" s="176">
        <f t="shared" si="78"/>
        <v>0</v>
      </c>
      <c r="AF160" s="430">
        <f t="shared" si="92"/>
        <v>0</v>
      </c>
      <c r="AG160" s="479">
        <f t="shared" si="79"/>
        <v>0</v>
      </c>
      <c r="AH160" s="203">
        <f t="shared" si="80"/>
        <v>0</v>
      </c>
      <c r="AI160" s="714">
        <f>IFERROR(VLOOKUP($C160,'General Information'!$B$69:$C$88,2,0),0)</f>
        <v>0</v>
      </c>
      <c r="AJ160" s="749">
        <f t="shared" si="82"/>
        <v>0</v>
      </c>
      <c r="AK160" s="749">
        <f t="shared" si="83"/>
        <v>0</v>
      </c>
      <c r="AL160" s="749">
        <f t="shared" si="84"/>
        <v>0</v>
      </c>
      <c r="AM160" s="749">
        <f t="shared" si="85"/>
        <v>0</v>
      </c>
      <c r="AN160" s="749">
        <f t="shared" si="86"/>
        <v>0</v>
      </c>
      <c r="AO160" s="749">
        <f t="shared" si="87"/>
        <v>0</v>
      </c>
      <c r="AP160" s="749">
        <f t="shared" si="88"/>
        <v>0</v>
      </c>
      <c r="AQ160" s="749">
        <f t="shared" si="89"/>
        <v>0</v>
      </c>
      <c r="AR160" s="749">
        <f t="shared" si="90"/>
        <v>0</v>
      </c>
      <c r="AS160" s="749">
        <f t="shared" si="91"/>
        <v>0</v>
      </c>
    </row>
    <row r="161" spans="2:45" outlineLevel="1" x14ac:dyDescent="0.2">
      <c r="B161" s="115">
        <v>153</v>
      </c>
      <c r="C161" s="38"/>
      <c r="D161" s="38"/>
      <c r="E161" s="33"/>
      <c r="F161" s="57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58"/>
      <c r="R161" s="58"/>
      <c r="S161" s="59"/>
      <c r="T161" s="59"/>
      <c r="U161" s="59"/>
      <c r="V161" s="176">
        <f t="shared" si="81"/>
        <v>0</v>
      </c>
      <c r="W161" s="176">
        <f t="shared" si="70"/>
        <v>0</v>
      </c>
      <c r="X161" s="176">
        <f t="shared" si="71"/>
        <v>0</v>
      </c>
      <c r="Y161" s="176">
        <f t="shared" si="72"/>
        <v>0</v>
      </c>
      <c r="Z161" s="176">
        <f t="shared" si="73"/>
        <v>0</v>
      </c>
      <c r="AA161" s="176">
        <f t="shared" si="74"/>
        <v>0</v>
      </c>
      <c r="AB161" s="176">
        <f t="shared" si="75"/>
        <v>0</v>
      </c>
      <c r="AC161" s="176">
        <f t="shared" si="76"/>
        <v>0</v>
      </c>
      <c r="AD161" s="176">
        <f t="shared" si="77"/>
        <v>0</v>
      </c>
      <c r="AE161" s="176">
        <f t="shared" si="78"/>
        <v>0</v>
      </c>
      <c r="AF161" s="430">
        <f t="shared" si="92"/>
        <v>0</v>
      </c>
      <c r="AG161" s="479">
        <f t="shared" si="79"/>
        <v>0</v>
      </c>
      <c r="AH161" s="203">
        <f t="shared" si="80"/>
        <v>0</v>
      </c>
      <c r="AI161" s="714">
        <f>IFERROR(VLOOKUP($C161,'General Information'!$B$69:$C$88,2,0),0)</f>
        <v>0</v>
      </c>
      <c r="AJ161" s="749">
        <f t="shared" si="82"/>
        <v>0</v>
      </c>
      <c r="AK161" s="749">
        <f t="shared" si="83"/>
        <v>0</v>
      </c>
      <c r="AL161" s="749">
        <f t="shared" si="84"/>
        <v>0</v>
      </c>
      <c r="AM161" s="749">
        <f t="shared" si="85"/>
        <v>0</v>
      </c>
      <c r="AN161" s="749">
        <f t="shared" si="86"/>
        <v>0</v>
      </c>
      <c r="AO161" s="749">
        <f t="shared" si="87"/>
        <v>0</v>
      </c>
      <c r="AP161" s="749">
        <f t="shared" si="88"/>
        <v>0</v>
      </c>
      <c r="AQ161" s="749">
        <f t="shared" si="89"/>
        <v>0</v>
      </c>
      <c r="AR161" s="749">
        <f t="shared" si="90"/>
        <v>0</v>
      </c>
      <c r="AS161" s="749">
        <f t="shared" si="91"/>
        <v>0</v>
      </c>
    </row>
    <row r="162" spans="2:45" outlineLevel="1" x14ac:dyDescent="0.2">
      <c r="B162" s="115">
        <v>154</v>
      </c>
      <c r="C162" s="38"/>
      <c r="D162" s="38"/>
      <c r="E162" s="33"/>
      <c r="F162" s="57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58"/>
      <c r="R162" s="58"/>
      <c r="S162" s="59"/>
      <c r="T162" s="59"/>
      <c r="U162" s="59"/>
      <c r="V162" s="176">
        <f t="shared" si="81"/>
        <v>0</v>
      </c>
      <c r="W162" s="176">
        <f t="shared" si="70"/>
        <v>0</v>
      </c>
      <c r="X162" s="176">
        <f t="shared" si="71"/>
        <v>0</v>
      </c>
      <c r="Y162" s="176">
        <f t="shared" si="72"/>
        <v>0</v>
      </c>
      <c r="Z162" s="176">
        <f t="shared" si="73"/>
        <v>0</v>
      </c>
      <c r="AA162" s="176">
        <f t="shared" si="74"/>
        <v>0</v>
      </c>
      <c r="AB162" s="176">
        <f t="shared" si="75"/>
        <v>0</v>
      </c>
      <c r="AC162" s="176">
        <f t="shared" si="76"/>
        <v>0</v>
      </c>
      <c r="AD162" s="176">
        <f t="shared" si="77"/>
        <v>0</v>
      </c>
      <c r="AE162" s="176">
        <f t="shared" si="78"/>
        <v>0</v>
      </c>
      <c r="AF162" s="430">
        <f t="shared" si="92"/>
        <v>0</v>
      </c>
      <c r="AG162" s="479">
        <f t="shared" si="79"/>
        <v>0</v>
      </c>
      <c r="AH162" s="203">
        <f t="shared" si="80"/>
        <v>0</v>
      </c>
      <c r="AI162" s="714">
        <f>IFERROR(VLOOKUP($C162,'General Information'!$B$69:$C$88,2,0),0)</f>
        <v>0</v>
      </c>
      <c r="AJ162" s="749">
        <f t="shared" si="82"/>
        <v>0</v>
      </c>
      <c r="AK162" s="749">
        <f t="shared" si="83"/>
        <v>0</v>
      </c>
      <c r="AL162" s="749">
        <f t="shared" si="84"/>
        <v>0</v>
      </c>
      <c r="AM162" s="749">
        <f t="shared" si="85"/>
        <v>0</v>
      </c>
      <c r="AN162" s="749">
        <f t="shared" si="86"/>
        <v>0</v>
      </c>
      <c r="AO162" s="749">
        <f t="shared" si="87"/>
        <v>0</v>
      </c>
      <c r="AP162" s="749">
        <f t="shared" si="88"/>
        <v>0</v>
      </c>
      <c r="AQ162" s="749">
        <f t="shared" si="89"/>
        <v>0</v>
      </c>
      <c r="AR162" s="749">
        <f t="shared" si="90"/>
        <v>0</v>
      </c>
      <c r="AS162" s="749">
        <f t="shared" si="91"/>
        <v>0</v>
      </c>
    </row>
    <row r="163" spans="2:45" outlineLevel="1" x14ac:dyDescent="0.2">
      <c r="B163" s="115">
        <v>155</v>
      </c>
      <c r="C163" s="38"/>
      <c r="D163" s="38"/>
      <c r="E163" s="33"/>
      <c r="F163" s="57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58"/>
      <c r="R163" s="58"/>
      <c r="S163" s="59"/>
      <c r="T163" s="59"/>
      <c r="U163" s="59"/>
      <c r="V163" s="176">
        <f t="shared" si="81"/>
        <v>0</v>
      </c>
      <c r="W163" s="176">
        <f t="shared" si="70"/>
        <v>0</v>
      </c>
      <c r="X163" s="176">
        <f t="shared" si="71"/>
        <v>0</v>
      </c>
      <c r="Y163" s="176">
        <f t="shared" si="72"/>
        <v>0</v>
      </c>
      <c r="Z163" s="176">
        <f t="shared" si="73"/>
        <v>0</v>
      </c>
      <c r="AA163" s="176">
        <f t="shared" si="74"/>
        <v>0</v>
      </c>
      <c r="AB163" s="176">
        <f t="shared" si="75"/>
        <v>0</v>
      </c>
      <c r="AC163" s="176">
        <f t="shared" si="76"/>
        <v>0</v>
      </c>
      <c r="AD163" s="176">
        <f t="shared" si="77"/>
        <v>0</v>
      </c>
      <c r="AE163" s="176">
        <f t="shared" si="78"/>
        <v>0</v>
      </c>
      <c r="AF163" s="430">
        <f t="shared" si="92"/>
        <v>0</v>
      </c>
      <c r="AG163" s="479">
        <f t="shared" si="79"/>
        <v>0</v>
      </c>
      <c r="AH163" s="203">
        <f t="shared" si="80"/>
        <v>0</v>
      </c>
      <c r="AI163" s="714">
        <f>IFERROR(VLOOKUP($C163,'General Information'!$B$69:$C$88,2,0),0)</f>
        <v>0</v>
      </c>
      <c r="AJ163" s="749">
        <f t="shared" si="82"/>
        <v>0</v>
      </c>
      <c r="AK163" s="749">
        <f t="shared" si="83"/>
        <v>0</v>
      </c>
      <c r="AL163" s="749">
        <f t="shared" si="84"/>
        <v>0</v>
      </c>
      <c r="AM163" s="749">
        <f t="shared" si="85"/>
        <v>0</v>
      </c>
      <c r="AN163" s="749">
        <f t="shared" si="86"/>
        <v>0</v>
      </c>
      <c r="AO163" s="749">
        <f t="shared" si="87"/>
        <v>0</v>
      </c>
      <c r="AP163" s="749">
        <f t="shared" si="88"/>
        <v>0</v>
      </c>
      <c r="AQ163" s="749">
        <f t="shared" si="89"/>
        <v>0</v>
      </c>
      <c r="AR163" s="749">
        <f t="shared" si="90"/>
        <v>0</v>
      </c>
      <c r="AS163" s="749">
        <f t="shared" si="91"/>
        <v>0</v>
      </c>
    </row>
    <row r="164" spans="2:45" outlineLevel="1" x14ac:dyDescent="0.2">
      <c r="B164" s="115">
        <v>156</v>
      </c>
      <c r="C164" s="38"/>
      <c r="D164" s="38"/>
      <c r="E164" s="33"/>
      <c r="F164" s="57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58"/>
      <c r="R164" s="58"/>
      <c r="S164" s="59"/>
      <c r="T164" s="59"/>
      <c r="U164" s="59"/>
      <c r="V164" s="176">
        <f t="shared" si="81"/>
        <v>0</v>
      </c>
      <c r="W164" s="176">
        <f t="shared" si="70"/>
        <v>0</v>
      </c>
      <c r="X164" s="176">
        <f t="shared" si="71"/>
        <v>0</v>
      </c>
      <c r="Y164" s="176">
        <f t="shared" si="72"/>
        <v>0</v>
      </c>
      <c r="Z164" s="176">
        <f t="shared" si="73"/>
        <v>0</v>
      </c>
      <c r="AA164" s="176">
        <f t="shared" si="74"/>
        <v>0</v>
      </c>
      <c r="AB164" s="176">
        <f t="shared" si="75"/>
        <v>0</v>
      </c>
      <c r="AC164" s="176">
        <f t="shared" si="76"/>
        <v>0</v>
      </c>
      <c r="AD164" s="176">
        <f t="shared" si="77"/>
        <v>0</v>
      </c>
      <c r="AE164" s="176">
        <f t="shared" si="78"/>
        <v>0</v>
      </c>
      <c r="AF164" s="430">
        <f t="shared" si="92"/>
        <v>0</v>
      </c>
      <c r="AG164" s="479">
        <f t="shared" si="79"/>
        <v>0</v>
      </c>
      <c r="AH164" s="203">
        <f t="shared" si="80"/>
        <v>0</v>
      </c>
      <c r="AI164" s="714">
        <f>IFERROR(VLOOKUP($C164,'General Information'!$B$69:$C$88,2,0),0)</f>
        <v>0</v>
      </c>
      <c r="AJ164" s="749">
        <f t="shared" si="82"/>
        <v>0</v>
      </c>
      <c r="AK164" s="749">
        <f t="shared" si="83"/>
        <v>0</v>
      </c>
      <c r="AL164" s="749">
        <f t="shared" si="84"/>
        <v>0</v>
      </c>
      <c r="AM164" s="749">
        <f t="shared" si="85"/>
        <v>0</v>
      </c>
      <c r="AN164" s="749">
        <f t="shared" si="86"/>
        <v>0</v>
      </c>
      <c r="AO164" s="749">
        <f t="shared" si="87"/>
        <v>0</v>
      </c>
      <c r="AP164" s="749">
        <f t="shared" si="88"/>
        <v>0</v>
      </c>
      <c r="AQ164" s="749">
        <f t="shared" si="89"/>
        <v>0</v>
      </c>
      <c r="AR164" s="749">
        <f t="shared" si="90"/>
        <v>0</v>
      </c>
      <c r="AS164" s="749">
        <f t="shared" si="91"/>
        <v>0</v>
      </c>
    </row>
    <row r="165" spans="2:45" outlineLevel="1" x14ac:dyDescent="0.2">
      <c r="B165" s="115">
        <v>157</v>
      </c>
      <c r="C165" s="38"/>
      <c r="D165" s="38"/>
      <c r="E165" s="33"/>
      <c r="F165" s="57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58"/>
      <c r="R165" s="58"/>
      <c r="S165" s="59"/>
      <c r="T165" s="59"/>
      <c r="U165" s="59"/>
      <c r="V165" s="176">
        <f t="shared" si="81"/>
        <v>0</v>
      </c>
      <c r="W165" s="176">
        <f t="shared" si="70"/>
        <v>0</v>
      </c>
      <c r="X165" s="176">
        <f t="shared" si="71"/>
        <v>0</v>
      </c>
      <c r="Y165" s="176">
        <f t="shared" si="72"/>
        <v>0</v>
      </c>
      <c r="Z165" s="176">
        <f t="shared" si="73"/>
        <v>0</v>
      </c>
      <c r="AA165" s="176">
        <f t="shared" si="74"/>
        <v>0</v>
      </c>
      <c r="AB165" s="176">
        <f t="shared" si="75"/>
        <v>0</v>
      </c>
      <c r="AC165" s="176">
        <f t="shared" si="76"/>
        <v>0</v>
      </c>
      <c r="AD165" s="176">
        <f t="shared" si="77"/>
        <v>0</v>
      </c>
      <c r="AE165" s="176">
        <f t="shared" si="78"/>
        <v>0</v>
      </c>
      <c r="AF165" s="430">
        <f t="shared" si="92"/>
        <v>0</v>
      </c>
      <c r="AG165" s="479">
        <f t="shared" si="79"/>
        <v>0</v>
      </c>
      <c r="AH165" s="203">
        <f t="shared" si="80"/>
        <v>0</v>
      </c>
      <c r="AI165" s="714">
        <f>IFERROR(VLOOKUP($C165,'General Information'!$B$69:$C$88,2,0),0)</f>
        <v>0</v>
      </c>
      <c r="AJ165" s="749">
        <f t="shared" si="82"/>
        <v>0</v>
      </c>
      <c r="AK165" s="749">
        <f t="shared" si="83"/>
        <v>0</v>
      </c>
      <c r="AL165" s="749">
        <f t="shared" si="84"/>
        <v>0</v>
      </c>
      <c r="AM165" s="749">
        <f t="shared" si="85"/>
        <v>0</v>
      </c>
      <c r="AN165" s="749">
        <f t="shared" si="86"/>
        <v>0</v>
      </c>
      <c r="AO165" s="749">
        <f t="shared" si="87"/>
        <v>0</v>
      </c>
      <c r="AP165" s="749">
        <f t="shared" si="88"/>
        <v>0</v>
      </c>
      <c r="AQ165" s="749">
        <f t="shared" si="89"/>
        <v>0</v>
      </c>
      <c r="AR165" s="749">
        <f t="shared" si="90"/>
        <v>0</v>
      </c>
      <c r="AS165" s="749">
        <f t="shared" si="91"/>
        <v>0</v>
      </c>
    </row>
    <row r="166" spans="2:45" outlineLevel="1" x14ac:dyDescent="0.2">
      <c r="B166" s="115">
        <v>158</v>
      </c>
      <c r="C166" s="38"/>
      <c r="D166" s="38"/>
      <c r="E166" s="33"/>
      <c r="F166" s="57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58"/>
      <c r="R166" s="58"/>
      <c r="S166" s="59"/>
      <c r="T166" s="59"/>
      <c r="U166" s="59"/>
      <c r="V166" s="176">
        <f t="shared" si="81"/>
        <v>0</v>
      </c>
      <c r="W166" s="176">
        <f t="shared" si="70"/>
        <v>0</v>
      </c>
      <c r="X166" s="176">
        <f t="shared" si="71"/>
        <v>0</v>
      </c>
      <c r="Y166" s="176">
        <f t="shared" si="72"/>
        <v>0</v>
      </c>
      <c r="Z166" s="176">
        <f t="shared" si="73"/>
        <v>0</v>
      </c>
      <c r="AA166" s="176">
        <f t="shared" si="74"/>
        <v>0</v>
      </c>
      <c r="AB166" s="176">
        <f t="shared" si="75"/>
        <v>0</v>
      </c>
      <c r="AC166" s="176">
        <f t="shared" si="76"/>
        <v>0</v>
      </c>
      <c r="AD166" s="176">
        <f t="shared" si="77"/>
        <v>0</v>
      </c>
      <c r="AE166" s="176">
        <f t="shared" si="78"/>
        <v>0</v>
      </c>
      <c r="AF166" s="430">
        <f t="shared" si="92"/>
        <v>0</v>
      </c>
      <c r="AG166" s="479">
        <f t="shared" si="79"/>
        <v>0</v>
      </c>
      <c r="AH166" s="203">
        <f t="shared" si="80"/>
        <v>0</v>
      </c>
      <c r="AI166" s="714">
        <f>IFERROR(VLOOKUP($C166,'General Information'!$B$69:$C$88,2,0),0)</f>
        <v>0</v>
      </c>
      <c r="AJ166" s="749">
        <f t="shared" si="82"/>
        <v>0</v>
      </c>
      <c r="AK166" s="749">
        <f t="shared" si="83"/>
        <v>0</v>
      </c>
      <c r="AL166" s="749">
        <f t="shared" si="84"/>
        <v>0</v>
      </c>
      <c r="AM166" s="749">
        <f t="shared" si="85"/>
        <v>0</v>
      </c>
      <c r="AN166" s="749">
        <f t="shared" si="86"/>
        <v>0</v>
      </c>
      <c r="AO166" s="749">
        <f t="shared" si="87"/>
        <v>0</v>
      </c>
      <c r="AP166" s="749">
        <f t="shared" si="88"/>
        <v>0</v>
      </c>
      <c r="AQ166" s="749">
        <f t="shared" si="89"/>
        <v>0</v>
      </c>
      <c r="AR166" s="749">
        <f t="shared" si="90"/>
        <v>0</v>
      </c>
      <c r="AS166" s="749">
        <f t="shared" si="91"/>
        <v>0</v>
      </c>
    </row>
    <row r="167" spans="2:45" outlineLevel="1" x14ac:dyDescent="0.2">
      <c r="B167" s="115">
        <v>159</v>
      </c>
      <c r="C167" s="38"/>
      <c r="D167" s="38"/>
      <c r="E167" s="33"/>
      <c r="F167" s="57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58"/>
      <c r="R167" s="58"/>
      <c r="S167" s="59"/>
      <c r="T167" s="59"/>
      <c r="U167" s="59"/>
      <c r="V167" s="176">
        <f t="shared" si="81"/>
        <v>0</v>
      </c>
      <c r="W167" s="176">
        <f t="shared" si="70"/>
        <v>0</v>
      </c>
      <c r="X167" s="176">
        <f t="shared" si="71"/>
        <v>0</v>
      </c>
      <c r="Y167" s="176">
        <f t="shared" si="72"/>
        <v>0</v>
      </c>
      <c r="Z167" s="176">
        <f t="shared" si="73"/>
        <v>0</v>
      </c>
      <c r="AA167" s="176">
        <f t="shared" si="74"/>
        <v>0</v>
      </c>
      <c r="AB167" s="176">
        <f t="shared" si="75"/>
        <v>0</v>
      </c>
      <c r="AC167" s="176">
        <f t="shared" si="76"/>
        <v>0</v>
      </c>
      <c r="AD167" s="176">
        <f t="shared" si="77"/>
        <v>0</v>
      </c>
      <c r="AE167" s="176">
        <f t="shared" si="78"/>
        <v>0</v>
      </c>
      <c r="AF167" s="430">
        <f t="shared" si="92"/>
        <v>0</v>
      </c>
      <c r="AG167" s="479">
        <f t="shared" si="79"/>
        <v>0</v>
      </c>
      <c r="AH167" s="203">
        <f t="shared" si="80"/>
        <v>0</v>
      </c>
      <c r="AI167" s="714">
        <f>IFERROR(VLOOKUP($C167,'General Information'!$B$69:$C$88,2,0),0)</f>
        <v>0</v>
      </c>
      <c r="AJ167" s="749">
        <f t="shared" si="82"/>
        <v>0</v>
      </c>
      <c r="AK167" s="749">
        <f t="shared" si="83"/>
        <v>0</v>
      </c>
      <c r="AL167" s="749">
        <f t="shared" si="84"/>
        <v>0</v>
      </c>
      <c r="AM167" s="749">
        <f t="shared" si="85"/>
        <v>0</v>
      </c>
      <c r="AN167" s="749">
        <f t="shared" si="86"/>
        <v>0</v>
      </c>
      <c r="AO167" s="749">
        <f t="shared" si="87"/>
        <v>0</v>
      </c>
      <c r="AP167" s="749">
        <f t="shared" si="88"/>
        <v>0</v>
      </c>
      <c r="AQ167" s="749">
        <f t="shared" si="89"/>
        <v>0</v>
      </c>
      <c r="AR167" s="749">
        <f t="shared" si="90"/>
        <v>0</v>
      </c>
      <c r="AS167" s="749">
        <f t="shared" si="91"/>
        <v>0</v>
      </c>
    </row>
    <row r="168" spans="2:45" outlineLevel="1" x14ac:dyDescent="0.2">
      <c r="B168" s="115">
        <v>160</v>
      </c>
      <c r="C168" s="38"/>
      <c r="D168" s="38"/>
      <c r="E168" s="33"/>
      <c r="F168" s="57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58"/>
      <c r="R168" s="58"/>
      <c r="S168" s="59"/>
      <c r="T168" s="59"/>
      <c r="U168" s="59"/>
      <c r="V168" s="176">
        <f t="shared" si="81"/>
        <v>0</v>
      </c>
      <c r="W168" s="176">
        <f t="shared" si="70"/>
        <v>0</v>
      </c>
      <c r="X168" s="176">
        <f t="shared" si="71"/>
        <v>0</v>
      </c>
      <c r="Y168" s="176">
        <f t="shared" si="72"/>
        <v>0</v>
      </c>
      <c r="Z168" s="176">
        <f t="shared" si="73"/>
        <v>0</v>
      </c>
      <c r="AA168" s="176">
        <f t="shared" si="74"/>
        <v>0</v>
      </c>
      <c r="AB168" s="176">
        <f t="shared" si="75"/>
        <v>0</v>
      </c>
      <c r="AC168" s="176">
        <f t="shared" si="76"/>
        <v>0</v>
      </c>
      <c r="AD168" s="176">
        <f t="shared" si="77"/>
        <v>0</v>
      </c>
      <c r="AE168" s="176">
        <f t="shared" si="78"/>
        <v>0</v>
      </c>
      <c r="AF168" s="430">
        <f t="shared" si="92"/>
        <v>0</v>
      </c>
      <c r="AG168" s="479">
        <f t="shared" si="79"/>
        <v>0</v>
      </c>
      <c r="AH168" s="203">
        <f t="shared" si="80"/>
        <v>0</v>
      </c>
      <c r="AI168" s="714">
        <f>IFERROR(VLOOKUP($C168,'General Information'!$B$69:$C$88,2,0),0)</f>
        <v>0</v>
      </c>
      <c r="AJ168" s="749">
        <f t="shared" si="82"/>
        <v>0</v>
      </c>
      <c r="AK168" s="749">
        <f t="shared" si="83"/>
        <v>0</v>
      </c>
      <c r="AL168" s="749">
        <f t="shared" si="84"/>
        <v>0</v>
      </c>
      <c r="AM168" s="749">
        <f t="shared" si="85"/>
        <v>0</v>
      </c>
      <c r="AN168" s="749">
        <f t="shared" si="86"/>
        <v>0</v>
      </c>
      <c r="AO168" s="749">
        <f t="shared" si="87"/>
        <v>0</v>
      </c>
      <c r="AP168" s="749">
        <f t="shared" si="88"/>
        <v>0</v>
      </c>
      <c r="AQ168" s="749">
        <f t="shared" si="89"/>
        <v>0</v>
      </c>
      <c r="AR168" s="749">
        <f t="shared" si="90"/>
        <v>0</v>
      </c>
      <c r="AS168" s="749">
        <f t="shared" si="91"/>
        <v>0</v>
      </c>
    </row>
    <row r="169" spans="2:45" outlineLevel="1" x14ac:dyDescent="0.2">
      <c r="B169" s="115">
        <v>161</v>
      </c>
      <c r="C169" s="38"/>
      <c r="D169" s="38"/>
      <c r="E169" s="33"/>
      <c r="F169" s="57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58"/>
      <c r="R169" s="58"/>
      <c r="S169" s="59"/>
      <c r="T169" s="59"/>
      <c r="U169" s="59"/>
      <c r="V169" s="176">
        <f t="shared" si="81"/>
        <v>0</v>
      </c>
      <c r="W169" s="176">
        <f t="shared" ref="W169:W200" si="93">IF(ISERROR(YEARFRAC(end_period_1,end_period_2)),0,($F169*(1+$R169)*$H169)*(1+$Q169)^(YEARFRAC(end_period_1,end_period_2)))</f>
        <v>0</v>
      </c>
      <c r="X169" s="176">
        <f t="shared" ref="X169:X200" si="94">IF(ISERROR(YEARFRAC(end_period_1,end_period_3)),0,($F169*(1+$R169)*$I169)*(1+$Q169)^(YEARFRAC(end_period_1,end_period_3)))</f>
        <v>0</v>
      </c>
      <c r="Y169" s="176">
        <f t="shared" ref="Y169:Y200" si="95">IF(ISERROR(YEARFRAC(end_period_1,end_period_4)),0,($F169*(1+$R169)*$J169)*(1+$Q169)^(YEARFRAC(end_period_1,end_period_4)))</f>
        <v>0</v>
      </c>
      <c r="Z169" s="176">
        <f t="shared" ref="Z169:Z200" si="96">IF(ISERROR(YEARFRAC(end_period_1,end_period_5)),0,($F169*(1+$R169)*$K169)*(1+$Q169)^(YEARFRAC(end_period_1,end_period_5)))</f>
        <v>0</v>
      </c>
      <c r="AA169" s="176">
        <f t="shared" ref="AA169:AA200" si="97">IF(ISERROR(YEARFRAC(end_period_1,end_period_6)),0,($F169*(1+$R169)*$L169)*(1+$Q169)^(YEARFRAC(end_period_1,end_period_6)))</f>
        <v>0</v>
      </c>
      <c r="AB169" s="176">
        <f t="shared" ref="AB169:AB200" si="98">IF(ISERROR(YEARFRAC(end_period_1,end_period_7)),0,($F169*(1+$R169)*$M169)*(1+$Q169)^(YEARFRAC(end_period_1,end_period_7)))</f>
        <v>0</v>
      </c>
      <c r="AC169" s="176">
        <f t="shared" ref="AC169:AC200" si="99">IF(ISERROR(YEARFRAC(end_period_1,end_period_8)),0,($F169*(1+$R169)*$N169)*(1+$Q169)^(YEARFRAC(end_period_1,end_period_8)))</f>
        <v>0</v>
      </c>
      <c r="AD169" s="176">
        <f t="shared" ref="AD169:AD200" si="100">IF(ISERROR(YEARFRAC(end_period_1,end_period_9)),0,($F169*(1+$R169)*$O169)*(1+$Q169)^(YEARFRAC(end_period_1,end_period_9)))</f>
        <v>0</v>
      </c>
      <c r="AE169" s="176">
        <f t="shared" ref="AE169:AE200" si="101">IF(ISERROR(YEARFRAC(end_period_1,end_period_10)),0,($F169*(1+$R169)*$P169)*(1+$Q169)^(YEARFRAC(end_period_1,end_period_10)))</f>
        <v>0</v>
      </c>
      <c r="AF169" s="430">
        <f t="shared" si="92"/>
        <v>0</v>
      </c>
      <c r="AG169" s="479">
        <f t="shared" ref="AG169:AG200" si="102">SUM(G169:P169)</f>
        <v>0</v>
      </c>
      <c r="AH169" s="203">
        <f t="shared" ref="AH169:AH200" si="103">IFERROR($AF169/SUM($AF$7,$AF$210,$AF$313,$AF$366,$AF$569,$AF$622),0)</f>
        <v>0</v>
      </c>
      <c r="AI169" s="714">
        <f>IFERROR(VLOOKUP($C169,'General Information'!$B$69:$C$88,2,0),0)</f>
        <v>0</v>
      </c>
      <c r="AJ169" s="749">
        <f t="shared" si="82"/>
        <v>0</v>
      </c>
      <c r="AK169" s="749">
        <f t="shared" si="83"/>
        <v>0</v>
      </c>
      <c r="AL169" s="749">
        <f t="shared" si="84"/>
        <v>0</v>
      </c>
      <c r="AM169" s="749">
        <f t="shared" si="85"/>
        <v>0</v>
      </c>
      <c r="AN169" s="749">
        <f t="shared" si="86"/>
        <v>0</v>
      </c>
      <c r="AO169" s="749">
        <f t="shared" si="87"/>
        <v>0</v>
      </c>
      <c r="AP169" s="749">
        <f t="shared" si="88"/>
        <v>0</v>
      </c>
      <c r="AQ169" s="749">
        <f t="shared" si="89"/>
        <v>0</v>
      </c>
      <c r="AR169" s="749">
        <f t="shared" si="90"/>
        <v>0</v>
      </c>
      <c r="AS169" s="749">
        <f t="shared" si="91"/>
        <v>0</v>
      </c>
    </row>
    <row r="170" spans="2:45" outlineLevel="1" x14ac:dyDescent="0.2">
      <c r="B170" s="115">
        <v>162</v>
      </c>
      <c r="C170" s="38"/>
      <c r="D170" s="38"/>
      <c r="E170" s="33"/>
      <c r="F170" s="57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58"/>
      <c r="R170" s="58"/>
      <c r="S170" s="59"/>
      <c r="T170" s="59"/>
      <c r="U170" s="59"/>
      <c r="V170" s="176">
        <f t="shared" si="81"/>
        <v>0</v>
      </c>
      <c r="W170" s="176">
        <f t="shared" si="93"/>
        <v>0</v>
      </c>
      <c r="X170" s="176">
        <f t="shared" si="94"/>
        <v>0</v>
      </c>
      <c r="Y170" s="176">
        <f t="shared" si="95"/>
        <v>0</v>
      </c>
      <c r="Z170" s="176">
        <f t="shared" si="96"/>
        <v>0</v>
      </c>
      <c r="AA170" s="176">
        <f t="shared" si="97"/>
        <v>0</v>
      </c>
      <c r="AB170" s="176">
        <f t="shared" si="98"/>
        <v>0</v>
      </c>
      <c r="AC170" s="176">
        <f t="shared" si="99"/>
        <v>0</v>
      </c>
      <c r="AD170" s="176">
        <f t="shared" si="100"/>
        <v>0</v>
      </c>
      <c r="AE170" s="176">
        <f t="shared" si="101"/>
        <v>0</v>
      </c>
      <c r="AF170" s="430">
        <f t="shared" si="92"/>
        <v>0</v>
      </c>
      <c r="AG170" s="479">
        <f t="shared" si="102"/>
        <v>0</v>
      </c>
      <c r="AH170" s="203">
        <f t="shared" si="103"/>
        <v>0</v>
      </c>
      <c r="AI170" s="714">
        <f>IFERROR(VLOOKUP($C170,'General Information'!$B$69:$C$88,2,0),0)</f>
        <v>0</v>
      </c>
      <c r="AJ170" s="749">
        <f t="shared" si="82"/>
        <v>0</v>
      </c>
      <c r="AK170" s="749">
        <f t="shared" si="83"/>
        <v>0</v>
      </c>
      <c r="AL170" s="749">
        <f t="shared" si="84"/>
        <v>0</v>
      </c>
      <c r="AM170" s="749">
        <f t="shared" si="85"/>
        <v>0</v>
      </c>
      <c r="AN170" s="749">
        <f t="shared" si="86"/>
        <v>0</v>
      </c>
      <c r="AO170" s="749">
        <f t="shared" si="87"/>
        <v>0</v>
      </c>
      <c r="AP170" s="749">
        <f t="shared" si="88"/>
        <v>0</v>
      </c>
      <c r="AQ170" s="749">
        <f t="shared" si="89"/>
        <v>0</v>
      </c>
      <c r="AR170" s="749">
        <f t="shared" si="90"/>
        <v>0</v>
      </c>
      <c r="AS170" s="749">
        <f t="shared" si="91"/>
        <v>0</v>
      </c>
    </row>
    <row r="171" spans="2:45" outlineLevel="1" x14ac:dyDescent="0.2">
      <c r="B171" s="115">
        <v>163</v>
      </c>
      <c r="C171" s="38"/>
      <c r="D171" s="38"/>
      <c r="E171" s="33"/>
      <c r="F171" s="57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58"/>
      <c r="R171" s="58"/>
      <c r="S171" s="59"/>
      <c r="T171" s="59"/>
      <c r="U171" s="59"/>
      <c r="V171" s="176">
        <f t="shared" si="81"/>
        <v>0</v>
      </c>
      <c r="W171" s="176">
        <f t="shared" si="93"/>
        <v>0</v>
      </c>
      <c r="X171" s="176">
        <f t="shared" si="94"/>
        <v>0</v>
      </c>
      <c r="Y171" s="176">
        <f t="shared" si="95"/>
        <v>0</v>
      </c>
      <c r="Z171" s="176">
        <f t="shared" si="96"/>
        <v>0</v>
      </c>
      <c r="AA171" s="176">
        <f t="shared" si="97"/>
        <v>0</v>
      </c>
      <c r="AB171" s="176">
        <f t="shared" si="98"/>
        <v>0</v>
      </c>
      <c r="AC171" s="176">
        <f t="shared" si="99"/>
        <v>0</v>
      </c>
      <c r="AD171" s="176">
        <f t="shared" si="100"/>
        <v>0</v>
      </c>
      <c r="AE171" s="176">
        <f t="shared" si="101"/>
        <v>0</v>
      </c>
      <c r="AF171" s="430">
        <f t="shared" si="92"/>
        <v>0</v>
      </c>
      <c r="AG171" s="479">
        <f t="shared" si="102"/>
        <v>0</v>
      </c>
      <c r="AH171" s="203">
        <f t="shared" si="103"/>
        <v>0</v>
      </c>
      <c r="AI171" s="714">
        <f>IFERROR(VLOOKUP($C171,'General Information'!$B$69:$C$88,2,0),0)</f>
        <v>0</v>
      </c>
      <c r="AJ171" s="749">
        <f t="shared" si="82"/>
        <v>0</v>
      </c>
      <c r="AK171" s="749">
        <f t="shared" si="83"/>
        <v>0</v>
      </c>
      <c r="AL171" s="749">
        <f t="shared" si="84"/>
        <v>0</v>
      </c>
      <c r="AM171" s="749">
        <f t="shared" si="85"/>
        <v>0</v>
      </c>
      <c r="AN171" s="749">
        <f t="shared" si="86"/>
        <v>0</v>
      </c>
      <c r="AO171" s="749">
        <f t="shared" si="87"/>
        <v>0</v>
      </c>
      <c r="AP171" s="749">
        <f t="shared" si="88"/>
        <v>0</v>
      </c>
      <c r="AQ171" s="749">
        <f t="shared" si="89"/>
        <v>0</v>
      </c>
      <c r="AR171" s="749">
        <f t="shared" si="90"/>
        <v>0</v>
      </c>
      <c r="AS171" s="749">
        <f t="shared" si="91"/>
        <v>0</v>
      </c>
    </row>
    <row r="172" spans="2:45" outlineLevel="1" x14ac:dyDescent="0.2">
      <c r="B172" s="115">
        <v>164</v>
      </c>
      <c r="C172" s="38"/>
      <c r="D172" s="38"/>
      <c r="E172" s="33"/>
      <c r="F172" s="57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58"/>
      <c r="R172" s="58"/>
      <c r="S172" s="59"/>
      <c r="T172" s="59"/>
      <c r="U172" s="59"/>
      <c r="V172" s="176">
        <f t="shared" si="81"/>
        <v>0</v>
      </c>
      <c r="W172" s="176">
        <f t="shared" si="93"/>
        <v>0</v>
      </c>
      <c r="X172" s="176">
        <f t="shared" si="94"/>
        <v>0</v>
      </c>
      <c r="Y172" s="176">
        <f t="shared" si="95"/>
        <v>0</v>
      </c>
      <c r="Z172" s="176">
        <f t="shared" si="96"/>
        <v>0</v>
      </c>
      <c r="AA172" s="176">
        <f t="shared" si="97"/>
        <v>0</v>
      </c>
      <c r="AB172" s="176">
        <f t="shared" si="98"/>
        <v>0</v>
      </c>
      <c r="AC172" s="176">
        <f t="shared" si="99"/>
        <v>0</v>
      </c>
      <c r="AD172" s="176">
        <f t="shared" si="100"/>
        <v>0</v>
      </c>
      <c r="AE172" s="176">
        <f t="shared" si="101"/>
        <v>0</v>
      </c>
      <c r="AF172" s="430">
        <f t="shared" si="92"/>
        <v>0</v>
      </c>
      <c r="AG172" s="479">
        <f t="shared" si="102"/>
        <v>0</v>
      </c>
      <c r="AH172" s="203">
        <f t="shared" si="103"/>
        <v>0</v>
      </c>
      <c r="AI172" s="714">
        <f>IFERROR(VLOOKUP($C172,'General Information'!$B$69:$C$88,2,0),0)</f>
        <v>0</v>
      </c>
      <c r="AJ172" s="749">
        <f t="shared" si="82"/>
        <v>0</v>
      </c>
      <c r="AK172" s="749">
        <f t="shared" si="83"/>
        <v>0</v>
      </c>
      <c r="AL172" s="749">
        <f t="shared" si="84"/>
        <v>0</v>
      </c>
      <c r="AM172" s="749">
        <f t="shared" si="85"/>
        <v>0</v>
      </c>
      <c r="AN172" s="749">
        <f t="shared" si="86"/>
        <v>0</v>
      </c>
      <c r="AO172" s="749">
        <f t="shared" si="87"/>
        <v>0</v>
      </c>
      <c r="AP172" s="749">
        <f t="shared" si="88"/>
        <v>0</v>
      </c>
      <c r="AQ172" s="749">
        <f t="shared" si="89"/>
        <v>0</v>
      </c>
      <c r="AR172" s="749">
        <f t="shared" si="90"/>
        <v>0</v>
      </c>
      <c r="AS172" s="749">
        <f t="shared" si="91"/>
        <v>0</v>
      </c>
    </row>
    <row r="173" spans="2:45" outlineLevel="1" x14ac:dyDescent="0.2">
      <c r="B173" s="115">
        <v>165</v>
      </c>
      <c r="C173" s="38"/>
      <c r="D173" s="38"/>
      <c r="E173" s="33"/>
      <c r="F173" s="57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58"/>
      <c r="R173" s="58"/>
      <c r="S173" s="59"/>
      <c r="T173" s="59"/>
      <c r="U173" s="59"/>
      <c r="V173" s="176">
        <f t="shared" si="81"/>
        <v>0</v>
      </c>
      <c r="W173" s="176">
        <f t="shared" si="93"/>
        <v>0</v>
      </c>
      <c r="X173" s="176">
        <f t="shared" si="94"/>
        <v>0</v>
      </c>
      <c r="Y173" s="176">
        <f t="shared" si="95"/>
        <v>0</v>
      </c>
      <c r="Z173" s="176">
        <f t="shared" si="96"/>
        <v>0</v>
      </c>
      <c r="AA173" s="176">
        <f t="shared" si="97"/>
        <v>0</v>
      </c>
      <c r="AB173" s="176">
        <f t="shared" si="98"/>
        <v>0</v>
      </c>
      <c r="AC173" s="176">
        <f t="shared" si="99"/>
        <v>0</v>
      </c>
      <c r="AD173" s="176">
        <f t="shared" si="100"/>
        <v>0</v>
      </c>
      <c r="AE173" s="176">
        <f t="shared" si="101"/>
        <v>0</v>
      </c>
      <c r="AF173" s="430">
        <f t="shared" si="92"/>
        <v>0</v>
      </c>
      <c r="AG173" s="479">
        <f t="shared" si="102"/>
        <v>0</v>
      </c>
      <c r="AH173" s="203">
        <f t="shared" si="103"/>
        <v>0</v>
      </c>
      <c r="AI173" s="714">
        <f>IFERROR(VLOOKUP($C173,'General Information'!$B$69:$C$88,2,0),0)</f>
        <v>0</v>
      </c>
      <c r="AJ173" s="749">
        <f t="shared" si="82"/>
        <v>0</v>
      </c>
      <c r="AK173" s="749">
        <f t="shared" si="83"/>
        <v>0</v>
      </c>
      <c r="AL173" s="749">
        <f t="shared" si="84"/>
        <v>0</v>
      </c>
      <c r="AM173" s="749">
        <f t="shared" si="85"/>
        <v>0</v>
      </c>
      <c r="AN173" s="749">
        <f t="shared" si="86"/>
        <v>0</v>
      </c>
      <c r="AO173" s="749">
        <f t="shared" si="87"/>
        <v>0</v>
      </c>
      <c r="AP173" s="749">
        <f t="shared" si="88"/>
        <v>0</v>
      </c>
      <c r="AQ173" s="749">
        <f t="shared" si="89"/>
        <v>0</v>
      </c>
      <c r="AR173" s="749">
        <f t="shared" si="90"/>
        <v>0</v>
      </c>
      <c r="AS173" s="749">
        <f t="shared" si="91"/>
        <v>0</v>
      </c>
    </row>
    <row r="174" spans="2:45" outlineLevel="1" x14ac:dyDescent="0.2">
      <c r="B174" s="115">
        <v>166</v>
      </c>
      <c r="C174" s="38"/>
      <c r="D174" s="38"/>
      <c r="E174" s="33"/>
      <c r="F174" s="57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58"/>
      <c r="R174" s="58"/>
      <c r="S174" s="59"/>
      <c r="T174" s="59"/>
      <c r="U174" s="59"/>
      <c r="V174" s="176">
        <f t="shared" si="81"/>
        <v>0</v>
      </c>
      <c r="W174" s="176">
        <f t="shared" si="93"/>
        <v>0</v>
      </c>
      <c r="X174" s="176">
        <f t="shared" si="94"/>
        <v>0</v>
      </c>
      <c r="Y174" s="176">
        <f t="shared" si="95"/>
        <v>0</v>
      </c>
      <c r="Z174" s="176">
        <f t="shared" si="96"/>
        <v>0</v>
      </c>
      <c r="AA174" s="176">
        <f t="shared" si="97"/>
        <v>0</v>
      </c>
      <c r="AB174" s="176">
        <f t="shared" si="98"/>
        <v>0</v>
      </c>
      <c r="AC174" s="176">
        <f t="shared" si="99"/>
        <v>0</v>
      </c>
      <c r="AD174" s="176">
        <f t="shared" si="100"/>
        <v>0</v>
      </c>
      <c r="AE174" s="176">
        <f t="shared" si="101"/>
        <v>0</v>
      </c>
      <c r="AF174" s="430">
        <f t="shared" si="92"/>
        <v>0</v>
      </c>
      <c r="AG174" s="479">
        <f t="shared" si="102"/>
        <v>0</v>
      </c>
      <c r="AH174" s="203">
        <f t="shared" si="103"/>
        <v>0</v>
      </c>
      <c r="AI174" s="714">
        <f>IFERROR(VLOOKUP($C174,'General Information'!$B$69:$C$88,2,0),0)</f>
        <v>0</v>
      </c>
      <c r="AJ174" s="749">
        <f t="shared" si="82"/>
        <v>0</v>
      </c>
      <c r="AK174" s="749">
        <f t="shared" si="83"/>
        <v>0</v>
      </c>
      <c r="AL174" s="749">
        <f t="shared" si="84"/>
        <v>0</v>
      </c>
      <c r="AM174" s="749">
        <f t="shared" si="85"/>
        <v>0</v>
      </c>
      <c r="AN174" s="749">
        <f t="shared" si="86"/>
        <v>0</v>
      </c>
      <c r="AO174" s="749">
        <f t="shared" si="87"/>
        <v>0</v>
      </c>
      <c r="AP174" s="749">
        <f t="shared" si="88"/>
        <v>0</v>
      </c>
      <c r="AQ174" s="749">
        <f t="shared" si="89"/>
        <v>0</v>
      </c>
      <c r="AR174" s="749">
        <f t="shared" si="90"/>
        <v>0</v>
      </c>
      <c r="AS174" s="749">
        <f t="shared" si="91"/>
        <v>0</v>
      </c>
    </row>
    <row r="175" spans="2:45" outlineLevel="1" x14ac:dyDescent="0.2">
      <c r="B175" s="115">
        <v>167</v>
      </c>
      <c r="C175" s="38"/>
      <c r="D175" s="38"/>
      <c r="E175" s="33"/>
      <c r="F175" s="57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58"/>
      <c r="R175" s="58"/>
      <c r="S175" s="59"/>
      <c r="T175" s="59"/>
      <c r="U175" s="59"/>
      <c r="V175" s="176">
        <f t="shared" si="81"/>
        <v>0</v>
      </c>
      <c r="W175" s="176">
        <f t="shared" si="93"/>
        <v>0</v>
      </c>
      <c r="X175" s="176">
        <f t="shared" si="94"/>
        <v>0</v>
      </c>
      <c r="Y175" s="176">
        <f t="shared" si="95"/>
        <v>0</v>
      </c>
      <c r="Z175" s="176">
        <f t="shared" si="96"/>
        <v>0</v>
      </c>
      <c r="AA175" s="176">
        <f t="shared" si="97"/>
        <v>0</v>
      </c>
      <c r="AB175" s="176">
        <f t="shared" si="98"/>
        <v>0</v>
      </c>
      <c r="AC175" s="176">
        <f t="shared" si="99"/>
        <v>0</v>
      </c>
      <c r="AD175" s="176">
        <f t="shared" si="100"/>
        <v>0</v>
      </c>
      <c r="AE175" s="176">
        <f t="shared" si="101"/>
        <v>0</v>
      </c>
      <c r="AF175" s="430">
        <f t="shared" si="92"/>
        <v>0</v>
      </c>
      <c r="AG175" s="479">
        <f t="shared" si="102"/>
        <v>0</v>
      </c>
      <c r="AH175" s="203">
        <f t="shared" si="103"/>
        <v>0</v>
      </c>
      <c r="AI175" s="714">
        <f>IFERROR(VLOOKUP($C175,'General Information'!$B$69:$C$88,2,0),0)</f>
        <v>0</v>
      </c>
      <c r="AJ175" s="749">
        <f t="shared" si="82"/>
        <v>0</v>
      </c>
      <c r="AK175" s="749">
        <f t="shared" si="83"/>
        <v>0</v>
      </c>
      <c r="AL175" s="749">
        <f t="shared" si="84"/>
        <v>0</v>
      </c>
      <c r="AM175" s="749">
        <f t="shared" si="85"/>
        <v>0</v>
      </c>
      <c r="AN175" s="749">
        <f t="shared" si="86"/>
        <v>0</v>
      </c>
      <c r="AO175" s="749">
        <f t="shared" si="87"/>
        <v>0</v>
      </c>
      <c r="AP175" s="749">
        <f t="shared" si="88"/>
        <v>0</v>
      </c>
      <c r="AQ175" s="749">
        <f t="shared" si="89"/>
        <v>0</v>
      </c>
      <c r="AR175" s="749">
        <f t="shared" si="90"/>
        <v>0</v>
      </c>
      <c r="AS175" s="749">
        <f t="shared" si="91"/>
        <v>0</v>
      </c>
    </row>
    <row r="176" spans="2:45" outlineLevel="1" x14ac:dyDescent="0.2">
      <c r="B176" s="115">
        <v>168</v>
      </c>
      <c r="C176" s="38"/>
      <c r="D176" s="38"/>
      <c r="E176" s="33"/>
      <c r="F176" s="57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58"/>
      <c r="R176" s="58"/>
      <c r="S176" s="59"/>
      <c r="T176" s="59"/>
      <c r="U176" s="59"/>
      <c r="V176" s="176">
        <f t="shared" si="81"/>
        <v>0</v>
      </c>
      <c r="W176" s="176">
        <f t="shared" si="93"/>
        <v>0</v>
      </c>
      <c r="X176" s="176">
        <f t="shared" si="94"/>
        <v>0</v>
      </c>
      <c r="Y176" s="176">
        <f t="shared" si="95"/>
        <v>0</v>
      </c>
      <c r="Z176" s="176">
        <f t="shared" si="96"/>
        <v>0</v>
      </c>
      <c r="AA176" s="176">
        <f t="shared" si="97"/>
        <v>0</v>
      </c>
      <c r="AB176" s="176">
        <f t="shared" si="98"/>
        <v>0</v>
      </c>
      <c r="AC176" s="176">
        <f t="shared" si="99"/>
        <v>0</v>
      </c>
      <c r="AD176" s="176">
        <f t="shared" si="100"/>
        <v>0</v>
      </c>
      <c r="AE176" s="176">
        <f t="shared" si="101"/>
        <v>0</v>
      </c>
      <c r="AF176" s="430">
        <f t="shared" si="92"/>
        <v>0</v>
      </c>
      <c r="AG176" s="479">
        <f t="shared" si="102"/>
        <v>0</v>
      </c>
      <c r="AH176" s="203">
        <f t="shared" si="103"/>
        <v>0</v>
      </c>
      <c r="AI176" s="714">
        <f>IFERROR(VLOOKUP($C176,'General Information'!$B$69:$C$88,2,0),0)</f>
        <v>0</v>
      </c>
      <c r="AJ176" s="749">
        <f t="shared" si="82"/>
        <v>0</v>
      </c>
      <c r="AK176" s="749">
        <f t="shared" si="83"/>
        <v>0</v>
      </c>
      <c r="AL176" s="749">
        <f t="shared" si="84"/>
        <v>0</v>
      </c>
      <c r="AM176" s="749">
        <f t="shared" si="85"/>
        <v>0</v>
      </c>
      <c r="AN176" s="749">
        <f t="shared" si="86"/>
        <v>0</v>
      </c>
      <c r="AO176" s="749">
        <f t="shared" si="87"/>
        <v>0</v>
      </c>
      <c r="AP176" s="749">
        <f t="shared" si="88"/>
        <v>0</v>
      </c>
      <c r="AQ176" s="749">
        <f t="shared" si="89"/>
        <v>0</v>
      </c>
      <c r="AR176" s="749">
        <f t="shared" si="90"/>
        <v>0</v>
      </c>
      <c r="AS176" s="749">
        <f t="shared" si="91"/>
        <v>0</v>
      </c>
    </row>
    <row r="177" spans="2:45" outlineLevel="1" x14ac:dyDescent="0.2">
      <c r="B177" s="115">
        <v>169</v>
      </c>
      <c r="C177" s="38"/>
      <c r="D177" s="38"/>
      <c r="E177" s="33"/>
      <c r="F177" s="57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58"/>
      <c r="R177" s="58"/>
      <c r="S177" s="59"/>
      <c r="T177" s="59"/>
      <c r="U177" s="59"/>
      <c r="V177" s="176">
        <f t="shared" si="81"/>
        <v>0</v>
      </c>
      <c r="W177" s="176">
        <f t="shared" si="93"/>
        <v>0</v>
      </c>
      <c r="X177" s="176">
        <f t="shared" si="94"/>
        <v>0</v>
      </c>
      <c r="Y177" s="176">
        <f t="shared" si="95"/>
        <v>0</v>
      </c>
      <c r="Z177" s="176">
        <f t="shared" si="96"/>
        <v>0</v>
      </c>
      <c r="AA177" s="176">
        <f t="shared" si="97"/>
        <v>0</v>
      </c>
      <c r="AB177" s="176">
        <f t="shared" si="98"/>
        <v>0</v>
      </c>
      <c r="AC177" s="176">
        <f t="shared" si="99"/>
        <v>0</v>
      </c>
      <c r="AD177" s="176">
        <f t="shared" si="100"/>
        <v>0</v>
      </c>
      <c r="AE177" s="176">
        <f t="shared" si="101"/>
        <v>0</v>
      </c>
      <c r="AF177" s="430">
        <f t="shared" si="92"/>
        <v>0</v>
      </c>
      <c r="AG177" s="479">
        <f t="shared" si="102"/>
        <v>0</v>
      </c>
      <c r="AH177" s="203">
        <f t="shared" si="103"/>
        <v>0</v>
      </c>
      <c r="AI177" s="714">
        <f>IFERROR(VLOOKUP($C177,'General Information'!$B$69:$C$88,2,0),0)</f>
        <v>0</v>
      </c>
      <c r="AJ177" s="749">
        <f t="shared" si="82"/>
        <v>0</v>
      </c>
      <c r="AK177" s="749">
        <f t="shared" si="83"/>
        <v>0</v>
      </c>
      <c r="AL177" s="749">
        <f t="shared" si="84"/>
        <v>0</v>
      </c>
      <c r="AM177" s="749">
        <f t="shared" si="85"/>
        <v>0</v>
      </c>
      <c r="AN177" s="749">
        <f t="shared" si="86"/>
        <v>0</v>
      </c>
      <c r="AO177" s="749">
        <f t="shared" si="87"/>
        <v>0</v>
      </c>
      <c r="AP177" s="749">
        <f t="shared" si="88"/>
        <v>0</v>
      </c>
      <c r="AQ177" s="749">
        <f t="shared" si="89"/>
        <v>0</v>
      </c>
      <c r="AR177" s="749">
        <f t="shared" si="90"/>
        <v>0</v>
      </c>
      <c r="AS177" s="749">
        <f t="shared" si="91"/>
        <v>0</v>
      </c>
    </row>
    <row r="178" spans="2:45" outlineLevel="1" x14ac:dyDescent="0.2">
      <c r="B178" s="115">
        <v>170</v>
      </c>
      <c r="C178" s="38"/>
      <c r="D178" s="38"/>
      <c r="E178" s="33"/>
      <c r="F178" s="57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58"/>
      <c r="R178" s="58"/>
      <c r="S178" s="59"/>
      <c r="T178" s="59"/>
      <c r="U178" s="59"/>
      <c r="V178" s="176">
        <f t="shared" si="81"/>
        <v>0</v>
      </c>
      <c r="W178" s="176">
        <f t="shared" si="93"/>
        <v>0</v>
      </c>
      <c r="X178" s="176">
        <f t="shared" si="94"/>
        <v>0</v>
      </c>
      <c r="Y178" s="176">
        <f t="shared" si="95"/>
        <v>0</v>
      </c>
      <c r="Z178" s="176">
        <f t="shared" si="96"/>
        <v>0</v>
      </c>
      <c r="AA178" s="176">
        <f t="shared" si="97"/>
        <v>0</v>
      </c>
      <c r="AB178" s="176">
        <f t="shared" si="98"/>
        <v>0</v>
      </c>
      <c r="AC178" s="176">
        <f t="shared" si="99"/>
        <v>0</v>
      </c>
      <c r="AD178" s="176">
        <f t="shared" si="100"/>
        <v>0</v>
      </c>
      <c r="AE178" s="176">
        <f t="shared" si="101"/>
        <v>0</v>
      </c>
      <c r="AF178" s="430">
        <f t="shared" si="92"/>
        <v>0</v>
      </c>
      <c r="AG178" s="479">
        <f t="shared" si="102"/>
        <v>0</v>
      </c>
      <c r="AH178" s="203">
        <f t="shared" si="103"/>
        <v>0</v>
      </c>
      <c r="AI178" s="714">
        <f>IFERROR(VLOOKUP($C178,'General Information'!$B$69:$C$88,2,0),0)</f>
        <v>0</v>
      </c>
      <c r="AJ178" s="749">
        <f t="shared" si="82"/>
        <v>0</v>
      </c>
      <c r="AK178" s="749">
        <f t="shared" si="83"/>
        <v>0</v>
      </c>
      <c r="AL178" s="749">
        <f t="shared" si="84"/>
        <v>0</v>
      </c>
      <c r="AM178" s="749">
        <f t="shared" si="85"/>
        <v>0</v>
      </c>
      <c r="AN178" s="749">
        <f t="shared" si="86"/>
        <v>0</v>
      </c>
      <c r="AO178" s="749">
        <f t="shared" si="87"/>
        <v>0</v>
      </c>
      <c r="AP178" s="749">
        <f t="shared" si="88"/>
        <v>0</v>
      </c>
      <c r="AQ178" s="749">
        <f t="shared" si="89"/>
        <v>0</v>
      </c>
      <c r="AR178" s="749">
        <f t="shared" si="90"/>
        <v>0</v>
      </c>
      <c r="AS178" s="749">
        <f t="shared" si="91"/>
        <v>0</v>
      </c>
    </row>
    <row r="179" spans="2:45" outlineLevel="1" x14ac:dyDescent="0.2">
      <c r="B179" s="115">
        <v>171</v>
      </c>
      <c r="C179" s="38"/>
      <c r="D179" s="38"/>
      <c r="E179" s="33"/>
      <c r="F179" s="57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58"/>
      <c r="R179" s="58"/>
      <c r="S179" s="59"/>
      <c r="T179" s="59"/>
      <c r="U179" s="59"/>
      <c r="V179" s="176">
        <f t="shared" si="81"/>
        <v>0</v>
      </c>
      <c r="W179" s="176">
        <f t="shared" si="93"/>
        <v>0</v>
      </c>
      <c r="X179" s="176">
        <f t="shared" si="94"/>
        <v>0</v>
      </c>
      <c r="Y179" s="176">
        <f t="shared" si="95"/>
        <v>0</v>
      </c>
      <c r="Z179" s="176">
        <f t="shared" si="96"/>
        <v>0</v>
      </c>
      <c r="AA179" s="176">
        <f t="shared" si="97"/>
        <v>0</v>
      </c>
      <c r="AB179" s="176">
        <f t="shared" si="98"/>
        <v>0</v>
      </c>
      <c r="AC179" s="176">
        <f t="shared" si="99"/>
        <v>0</v>
      </c>
      <c r="AD179" s="176">
        <f t="shared" si="100"/>
        <v>0</v>
      </c>
      <c r="AE179" s="176">
        <f t="shared" si="101"/>
        <v>0</v>
      </c>
      <c r="AF179" s="430">
        <f t="shared" si="92"/>
        <v>0</v>
      </c>
      <c r="AG179" s="479">
        <f t="shared" si="102"/>
        <v>0</v>
      </c>
      <c r="AH179" s="203">
        <f t="shared" si="103"/>
        <v>0</v>
      </c>
      <c r="AI179" s="714">
        <f>IFERROR(VLOOKUP($C179,'General Information'!$B$69:$C$88,2,0),0)</f>
        <v>0</v>
      </c>
      <c r="AJ179" s="749">
        <f t="shared" si="82"/>
        <v>0</v>
      </c>
      <c r="AK179" s="749">
        <f t="shared" si="83"/>
        <v>0</v>
      </c>
      <c r="AL179" s="749">
        <f t="shared" si="84"/>
        <v>0</v>
      </c>
      <c r="AM179" s="749">
        <f t="shared" si="85"/>
        <v>0</v>
      </c>
      <c r="AN179" s="749">
        <f t="shared" si="86"/>
        <v>0</v>
      </c>
      <c r="AO179" s="749">
        <f t="shared" si="87"/>
        <v>0</v>
      </c>
      <c r="AP179" s="749">
        <f t="shared" si="88"/>
        <v>0</v>
      </c>
      <c r="AQ179" s="749">
        <f t="shared" si="89"/>
        <v>0</v>
      </c>
      <c r="AR179" s="749">
        <f t="shared" si="90"/>
        <v>0</v>
      </c>
      <c r="AS179" s="749">
        <f t="shared" si="91"/>
        <v>0</v>
      </c>
    </row>
    <row r="180" spans="2:45" outlineLevel="1" x14ac:dyDescent="0.2">
      <c r="B180" s="115">
        <v>172</v>
      </c>
      <c r="C180" s="38"/>
      <c r="D180" s="38"/>
      <c r="E180" s="33"/>
      <c r="F180" s="57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58"/>
      <c r="R180" s="58"/>
      <c r="S180" s="59"/>
      <c r="T180" s="59"/>
      <c r="U180" s="59"/>
      <c r="V180" s="176">
        <f t="shared" si="81"/>
        <v>0</v>
      </c>
      <c r="W180" s="176">
        <f t="shared" si="93"/>
        <v>0</v>
      </c>
      <c r="X180" s="176">
        <f t="shared" si="94"/>
        <v>0</v>
      </c>
      <c r="Y180" s="176">
        <f t="shared" si="95"/>
        <v>0</v>
      </c>
      <c r="Z180" s="176">
        <f t="shared" si="96"/>
        <v>0</v>
      </c>
      <c r="AA180" s="176">
        <f t="shared" si="97"/>
        <v>0</v>
      </c>
      <c r="AB180" s="176">
        <f t="shared" si="98"/>
        <v>0</v>
      </c>
      <c r="AC180" s="176">
        <f t="shared" si="99"/>
        <v>0</v>
      </c>
      <c r="AD180" s="176">
        <f t="shared" si="100"/>
        <v>0</v>
      </c>
      <c r="AE180" s="176">
        <f t="shared" si="101"/>
        <v>0</v>
      </c>
      <c r="AF180" s="430">
        <f t="shared" si="92"/>
        <v>0</v>
      </c>
      <c r="AG180" s="479">
        <f t="shared" si="102"/>
        <v>0</v>
      </c>
      <c r="AH180" s="203">
        <f t="shared" si="103"/>
        <v>0</v>
      </c>
      <c r="AI180" s="714">
        <f>IFERROR(VLOOKUP($C180,'General Information'!$B$69:$C$88,2,0),0)</f>
        <v>0</v>
      </c>
      <c r="AJ180" s="749">
        <f t="shared" si="82"/>
        <v>0</v>
      </c>
      <c r="AK180" s="749">
        <f t="shared" si="83"/>
        <v>0</v>
      </c>
      <c r="AL180" s="749">
        <f t="shared" si="84"/>
        <v>0</v>
      </c>
      <c r="AM180" s="749">
        <f t="shared" si="85"/>
        <v>0</v>
      </c>
      <c r="AN180" s="749">
        <f t="shared" si="86"/>
        <v>0</v>
      </c>
      <c r="AO180" s="749">
        <f t="shared" si="87"/>
        <v>0</v>
      </c>
      <c r="AP180" s="749">
        <f t="shared" si="88"/>
        <v>0</v>
      </c>
      <c r="AQ180" s="749">
        <f t="shared" si="89"/>
        <v>0</v>
      </c>
      <c r="AR180" s="749">
        <f t="shared" si="90"/>
        <v>0</v>
      </c>
      <c r="AS180" s="749">
        <f t="shared" si="91"/>
        <v>0</v>
      </c>
    </row>
    <row r="181" spans="2:45" outlineLevel="1" x14ac:dyDescent="0.2">
      <c r="B181" s="115">
        <v>173</v>
      </c>
      <c r="C181" s="38"/>
      <c r="D181" s="38"/>
      <c r="E181" s="33"/>
      <c r="F181" s="57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58"/>
      <c r="R181" s="58"/>
      <c r="S181" s="59"/>
      <c r="T181" s="59"/>
      <c r="U181" s="59"/>
      <c r="V181" s="176">
        <f t="shared" si="81"/>
        <v>0</v>
      </c>
      <c r="W181" s="176">
        <f t="shared" si="93"/>
        <v>0</v>
      </c>
      <c r="X181" s="176">
        <f t="shared" si="94"/>
        <v>0</v>
      </c>
      <c r="Y181" s="176">
        <f t="shared" si="95"/>
        <v>0</v>
      </c>
      <c r="Z181" s="176">
        <f t="shared" si="96"/>
        <v>0</v>
      </c>
      <c r="AA181" s="176">
        <f t="shared" si="97"/>
        <v>0</v>
      </c>
      <c r="AB181" s="176">
        <f t="shared" si="98"/>
        <v>0</v>
      </c>
      <c r="AC181" s="176">
        <f t="shared" si="99"/>
        <v>0</v>
      </c>
      <c r="AD181" s="176">
        <f t="shared" si="100"/>
        <v>0</v>
      </c>
      <c r="AE181" s="176">
        <f t="shared" si="101"/>
        <v>0</v>
      </c>
      <c r="AF181" s="430">
        <f t="shared" si="92"/>
        <v>0</v>
      </c>
      <c r="AG181" s="479">
        <f t="shared" si="102"/>
        <v>0</v>
      </c>
      <c r="AH181" s="203">
        <f t="shared" si="103"/>
        <v>0</v>
      </c>
      <c r="AI181" s="714">
        <f>IFERROR(VLOOKUP($C181,'General Information'!$B$69:$C$88,2,0),0)</f>
        <v>0</v>
      </c>
      <c r="AJ181" s="749">
        <f t="shared" si="82"/>
        <v>0</v>
      </c>
      <c r="AK181" s="749">
        <f t="shared" si="83"/>
        <v>0</v>
      </c>
      <c r="AL181" s="749">
        <f t="shared" si="84"/>
        <v>0</v>
      </c>
      <c r="AM181" s="749">
        <f t="shared" si="85"/>
        <v>0</v>
      </c>
      <c r="AN181" s="749">
        <f t="shared" si="86"/>
        <v>0</v>
      </c>
      <c r="AO181" s="749">
        <f t="shared" si="87"/>
        <v>0</v>
      </c>
      <c r="AP181" s="749">
        <f t="shared" si="88"/>
        <v>0</v>
      </c>
      <c r="AQ181" s="749">
        <f t="shared" si="89"/>
        <v>0</v>
      </c>
      <c r="AR181" s="749">
        <f t="shared" si="90"/>
        <v>0</v>
      </c>
      <c r="AS181" s="749">
        <f t="shared" si="91"/>
        <v>0</v>
      </c>
    </row>
    <row r="182" spans="2:45" outlineLevel="1" x14ac:dyDescent="0.2">
      <c r="B182" s="115">
        <v>174</v>
      </c>
      <c r="C182" s="38"/>
      <c r="D182" s="38"/>
      <c r="E182" s="33"/>
      <c r="F182" s="57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58"/>
      <c r="R182" s="58"/>
      <c r="S182" s="59"/>
      <c r="T182" s="59"/>
      <c r="U182" s="59"/>
      <c r="V182" s="176">
        <f t="shared" si="81"/>
        <v>0</v>
      </c>
      <c r="W182" s="176">
        <f t="shared" si="93"/>
        <v>0</v>
      </c>
      <c r="X182" s="176">
        <f t="shared" si="94"/>
        <v>0</v>
      </c>
      <c r="Y182" s="176">
        <f t="shared" si="95"/>
        <v>0</v>
      </c>
      <c r="Z182" s="176">
        <f t="shared" si="96"/>
        <v>0</v>
      </c>
      <c r="AA182" s="176">
        <f t="shared" si="97"/>
        <v>0</v>
      </c>
      <c r="AB182" s="176">
        <f t="shared" si="98"/>
        <v>0</v>
      </c>
      <c r="AC182" s="176">
        <f t="shared" si="99"/>
        <v>0</v>
      </c>
      <c r="AD182" s="176">
        <f t="shared" si="100"/>
        <v>0</v>
      </c>
      <c r="AE182" s="176">
        <f t="shared" si="101"/>
        <v>0</v>
      </c>
      <c r="AF182" s="430">
        <f t="shared" si="92"/>
        <v>0</v>
      </c>
      <c r="AG182" s="479">
        <f t="shared" si="102"/>
        <v>0</v>
      </c>
      <c r="AH182" s="203">
        <f t="shared" si="103"/>
        <v>0</v>
      </c>
      <c r="AI182" s="714">
        <f>IFERROR(VLOOKUP($C182,'General Information'!$B$69:$C$88,2,0),0)</f>
        <v>0</v>
      </c>
      <c r="AJ182" s="749">
        <f t="shared" si="82"/>
        <v>0</v>
      </c>
      <c r="AK182" s="749">
        <f t="shared" si="83"/>
        <v>0</v>
      </c>
      <c r="AL182" s="749">
        <f t="shared" si="84"/>
        <v>0</v>
      </c>
      <c r="AM182" s="749">
        <f t="shared" si="85"/>
        <v>0</v>
      </c>
      <c r="AN182" s="749">
        <f t="shared" si="86"/>
        <v>0</v>
      </c>
      <c r="AO182" s="749">
        <f t="shared" si="87"/>
        <v>0</v>
      </c>
      <c r="AP182" s="749">
        <f t="shared" si="88"/>
        <v>0</v>
      </c>
      <c r="AQ182" s="749">
        <f t="shared" si="89"/>
        <v>0</v>
      </c>
      <c r="AR182" s="749">
        <f t="shared" si="90"/>
        <v>0</v>
      </c>
      <c r="AS182" s="749">
        <f t="shared" si="91"/>
        <v>0</v>
      </c>
    </row>
    <row r="183" spans="2:45" outlineLevel="1" x14ac:dyDescent="0.2">
      <c r="B183" s="115">
        <v>175</v>
      </c>
      <c r="C183" s="38"/>
      <c r="D183" s="38"/>
      <c r="E183" s="33"/>
      <c r="F183" s="57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58"/>
      <c r="R183" s="58"/>
      <c r="S183" s="59"/>
      <c r="T183" s="59"/>
      <c r="U183" s="59"/>
      <c r="V183" s="176">
        <f t="shared" si="81"/>
        <v>0</v>
      </c>
      <c r="W183" s="176">
        <f t="shared" si="93"/>
        <v>0</v>
      </c>
      <c r="X183" s="176">
        <f t="shared" si="94"/>
        <v>0</v>
      </c>
      <c r="Y183" s="176">
        <f t="shared" si="95"/>
        <v>0</v>
      </c>
      <c r="Z183" s="176">
        <f t="shared" si="96"/>
        <v>0</v>
      </c>
      <c r="AA183" s="176">
        <f t="shared" si="97"/>
        <v>0</v>
      </c>
      <c r="AB183" s="176">
        <f t="shared" si="98"/>
        <v>0</v>
      </c>
      <c r="AC183" s="176">
        <f t="shared" si="99"/>
        <v>0</v>
      </c>
      <c r="AD183" s="176">
        <f t="shared" si="100"/>
        <v>0</v>
      </c>
      <c r="AE183" s="176">
        <f t="shared" si="101"/>
        <v>0</v>
      </c>
      <c r="AF183" s="430">
        <f t="shared" si="92"/>
        <v>0</v>
      </c>
      <c r="AG183" s="479">
        <f t="shared" si="102"/>
        <v>0</v>
      </c>
      <c r="AH183" s="203">
        <f t="shared" si="103"/>
        <v>0</v>
      </c>
      <c r="AI183" s="714">
        <f>IFERROR(VLOOKUP($C183,'General Information'!$B$69:$C$88,2,0),0)</f>
        <v>0</v>
      </c>
      <c r="AJ183" s="749">
        <f t="shared" si="82"/>
        <v>0</v>
      </c>
      <c r="AK183" s="749">
        <f t="shared" si="83"/>
        <v>0</v>
      </c>
      <c r="AL183" s="749">
        <f t="shared" si="84"/>
        <v>0</v>
      </c>
      <c r="AM183" s="749">
        <f t="shared" si="85"/>
        <v>0</v>
      </c>
      <c r="AN183" s="749">
        <f t="shared" si="86"/>
        <v>0</v>
      </c>
      <c r="AO183" s="749">
        <f t="shared" si="87"/>
        <v>0</v>
      </c>
      <c r="AP183" s="749">
        <f t="shared" si="88"/>
        <v>0</v>
      </c>
      <c r="AQ183" s="749">
        <f t="shared" si="89"/>
        <v>0</v>
      </c>
      <c r="AR183" s="749">
        <f t="shared" si="90"/>
        <v>0</v>
      </c>
      <c r="AS183" s="749">
        <f t="shared" si="91"/>
        <v>0</v>
      </c>
    </row>
    <row r="184" spans="2:45" outlineLevel="1" x14ac:dyDescent="0.2">
      <c r="B184" s="115">
        <v>176</v>
      </c>
      <c r="C184" s="38"/>
      <c r="D184" s="38"/>
      <c r="E184" s="33"/>
      <c r="F184" s="57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58"/>
      <c r="R184" s="58"/>
      <c r="S184" s="59"/>
      <c r="T184" s="59"/>
      <c r="U184" s="59"/>
      <c r="V184" s="176">
        <f t="shared" si="81"/>
        <v>0</v>
      </c>
      <c r="W184" s="176">
        <f t="shared" si="93"/>
        <v>0</v>
      </c>
      <c r="X184" s="176">
        <f t="shared" si="94"/>
        <v>0</v>
      </c>
      <c r="Y184" s="176">
        <f t="shared" si="95"/>
        <v>0</v>
      </c>
      <c r="Z184" s="176">
        <f t="shared" si="96"/>
        <v>0</v>
      </c>
      <c r="AA184" s="176">
        <f t="shared" si="97"/>
        <v>0</v>
      </c>
      <c r="AB184" s="176">
        <f t="shared" si="98"/>
        <v>0</v>
      </c>
      <c r="AC184" s="176">
        <f t="shared" si="99"/>
        <v>0</v>
      </c>
      <c r="AD184" s="176">
        <f t="shared" si="100"/>
        <v>0</v>
      </c>
      <c r="AE184" s="176">
        <f t="shared" si="101"/>
        <v>0</v>
      </c>
      <c r="AF184" s="430">
        <f t="shared" si="92"/>
        <v>0</v>
      </c>
      <c r="AG184" s="479">
        <f t="shared" si="102"/>
        <v>0</v>
      </c>
      <c r="AH184" s="203">
        <f t="shared" si="103"/>
        <v>0</v>
      </c>
      <c r="AI184" s="714">
        <f>IFERROR(VLOOKUP($C184,'General Information'!$B$69:$C$88,2,0),0)</f>
        <v>0</v>
      </c>
      <c r="AJ184" s="749">
        <f t="shared" si="82"/>
        <v>0</v>
      </c>
      <c r="AK184" s="749">
        <f t="shared" si="83"/>
        <v>0</v>
      </c>
      <c r="AL184" s="749">
        <f t="shared" si="84"/>
        <v>0</v>
      </c>
      <c r="AM184" s="749">
        <f t="shared" si="85"/>
        <v>0</v>
      </c>
      <c r="AN184" s="749">
        <f t="shared" si="86"/>
        <v>0</v>
      </c>
      <c r="AO184" s="749">
        <f t="shared" si="87"/>
        <v>0</v>
      </c>
      <c r="AP184" s="749">
        <f t="shared" si="88"/>
        <v>0</v>
      </c>
      <c r="AQ184" s="749">
        <f t="shared" si="89"/>
        <v>0</v>
      </c>
      <c r="AR184" s="749">
        <f t="shared" si="90"/>
        <v>0</v>
      </c>
      <c r="AS184" s="749">
        <f t="shared" si="91"/>
        <v>0</v>
      </c>
    </row>
    <row r="185" spans="2:45" outlineLevel="1" x14ac:dyDescent="0.2">
      <c r="B185" s="115">
        <v>177</v>
      </c>
      <c r="C185" s="38"/>
      <c r="D185" s="38"/>
      <c r="E185" s="33"/>
      <c r="F185" s="57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58"/>
      <c r="R185" s="58"/>
      <c r="S185" s="59"/>
      <c r="T185" s="59"/>
      <c r="U185" s="59"/>
      <c r="V185" s="176">
        <f t="shared" si="81"/>
        <v>0</v>
      </c>
      <c r="W185" s="176">
        <f t="shared" si="93"/>
        <v>0</v>
      </c>
      <c r="X185" s="176">
        <f t="shared" si="94"/>
        <v>0</v>
      </c>
      <c r="Y185" s="176">
        <f t="shared" si="95"/>
        <v>0</v>
      </c>
      <c r="Z185" s="176">
        <f t="shared" si="96"/>
        <v>0</v>
      </c>
      <c r="AA185" s="176">
        <f t="shared" si="97"/>
        <v>0</v>
      </c>
      <c r="AB185" s="176">
        <f t="shared" si="98"/>
        <v>0</v>
      </c>
      <c r="AC185" s="176">
        <f t="shared" si="99"/>
        <v>0</v>
      </c>
      <c r="AD185" s="176">
        <f t="shared" si="100"/>
        <v>0</v>
      </c>
      <c r="AE185" s="176">
        <f t="shared" si="101"/>
        <v>0</v>
      </c>
      <c r="AF185" s="430">
        <f t="shared" si="92"/>
        <v>0</v>
      </c>
      <c r="AG185" s="479">
        <f t="shared" si="102"/>
        <v>0</v>
      </c>
      <c r="AH185" s="203">
        <f t="shared" si="103"/>
        <v>0</v>
      </c>
      <c r="AI185" s="714">
        <f>IFERROR(VLOOKUP($C185,'General Information'!$B$69:$C$88,2,0),0)</f>
        <v>0</v>
      </c>
      <c r="AJ185" s="749">
        <f t="shared" si="82"/>
        <v>0</v>
      </c>
      <c r="AK185" s="749">
        <f t="shared" si="83"/>
        <v>0</v>
      </c>
      <c r="AL185" s="749">
        <f t="shared" si="84"/>
        <v>0</v>
      </c>
      <c r="AM185" s="749">
        <f t="shared" si="85"/>
        <v>0</v>
      </c>
      <c r="AN185" s="749">
        <f t="shared" si="86"/>
        <v>0</v>
      </c>
      <c r="AO185" s="749">
        <f t="shared" si="87"/>
        <v>0</v>
      </c>
      <c r="AP185" s="749">
        <f t="shared" si="88"/>
        <v>0</v>
      </c>
      <c r="AQ185" s="749">
        <f t="shared" si="89"/>
        <v>0</v>
      </c>
      <c r="AR185" s="749">
        <f t="shared" si="90"/>
        <v>0</v>
      </c>
      <c r="AS185" s="749">
        <f t="shared" si="91"/>
        <v>0</v>
      </c>
    </row>
    <row r="186" spans="2:45" outlineLevel="1" x14ac:dyDescent="0.2">
      <c r="B186" s="115">
        <v>178</v>
      </c>
      <c r="C186" s="38"/>
      <c r="D186" s="38"/>
      <c r="E186" s="33"/>
      <c r="F186" s="57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58"/>
      <c r="R186" s="58"/>
      <c r="S186" s="59"/>
      <c r="T186" s="59"/>
      <c r="U186" s="59"/>
      <c r="V186" s="176">
        <f t="shared" si="81"/>
        <v>0</v>
      </c>
      <c r="W186" s="176">
        <f t="shared" si="93"/>
        <v>0</v>
      </c>
      <c r="X186" s="176">
        <f t="shared" si="94"/>
        <v>0</v>
      </c>
      <c r="Y186" s="176">
        <f t="shared" si="95"/>
        <v>0</v>
      </c>
      <c r="Z186" s="176">
        <f t="shared" si="96"/>
        <v>0</v>
      </c>
      <c r="AA186" s="176">
        <f t="shared" si="97"/>
        <v>0</v>
      </c>
      <c r="AB186" s="176">
        <f t="shared" si="98"/>
        <v>0</v>
      </c>
      <c r="AC186" s="176">
        <f t="shared" si="99"/>
        <v>0</v>
      </c>
      <c r="AD186" s="176">
        <f t="shared" si="100"/>
        <v>0</v>
      </c>
      <c r="AE186" s="176">
        <f t="shared" si="101"/>
        <v>0</v>
      </c>
      <c r="AF186" s="430">
        <f t="shared" si="92"/>
        <v>0</v>
      </c>
      <c r="AG186" s="479">
        <f t="shared" si="102"/>
        <v>0</v>
      </c>
      <c r="AH186" s="203">
        <f t="shared" si="103"/>
        <v>0</v>
      </c>
      <c r="AI186" s="714">
        <f>IFERROR(VLOOKUP($C186,'General Information'!$B$69:$C$88,2,0),0)</f>
        <v>0</v>
      </c>
      <c r="AJ186" s="749">
        <f t="shared" si="82"/>
        <v>0</v>
      </c>
      <c r="AK186" s="749">
        <f t="shared" si="83"/>
        <v>0</v>
      </c>
      <c r="AL186" s="749">
        <f t="shared" si="84"/>
        <v>0</v>
      </c>
      <c r="AM186" s="749">
        <f t="shared" si="85"/>
        <v>0</v>
      </c>
      <c r="AN186" s="749">
        <f t="shared" si="86"/>
        <v>0</v>
      </c>
      <c r="AO186" s="749">
        <f t="shared" si="87"/>
        <v>0</v>
      </c>
      <c r="AP186" s="749">
        <f t="shared" si="88"/>
        <v>0</v>
      </c>
      <c r="AQ186" s="749">
        <f t="shared" si="89"/>
        <v>0</v>
      </c>
      <c r="AR186" s="749">
        <f t="shared" si="90"/>
        <v>0</v>
      </c>
      <c r="AS186" s="749">
        <f t="shared" si="91"/>
        <v>0</v>
      </c>
    </row>
    <row r="187" spans="2:45" outlineLevel="1" x14ac:dyDescent="0.2">
      <c r="B187" s="115">
        <v>179</v>
      </c>
      <c r="C187" s="38"/>
      <c r="D187" s="38"/>
      <c r="E187" s="33"/>
      <c r="F187" s="57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58"/>
      <c r="R187" s="58"/>
      <c r="S187" s="59"/>
      <c r="T187" s="59"/>
      <c r="U187" s="59"/>
      <c r="V187" s="176">
        <f t="shared" si="81"/>
        <v>0</v>
      </c>
      <c r="W187" s="176">
        <f t="shared" si="93"/>
        <v>0</v>
      </c>
      <c r="X187" s="176">
        <f t="shared" si="94"/>
        <v>0</v>
      </c>
      <c r="Y187" s="176">
        <f t="shared" si="95"/>
        <v>0</v>
      </c>
      <c r="Z187" s="176">
        <f t="shared" si="96"/>
        <v>0</v>
      </c>
      <c r="AA187" s="176">
        <f t="shared" si="97"/>
        <v>0</v>
      </c>
      <c r="AB187" s="176">
        <f t="shared" si="98"/>
        <v>0</v>
      </c>
      <c r="AC187" s="176">
        <f t="shared" si="99"/>
        <v>0</v>
      </c>
      <c r="AD187" s="176">
        <f t="shared" si="100"/>
        <v>0</v>
      </c>
      <c r="AE187" s="176">
        <f t="shared" si="101"/>
        <v>0</v>
      </c>
      <c r="AF187" s="430">
        <f t="shared" si="92"/>
        <v>0</v>
      </c>
      <c r="AG187" s="479">
        <f t="shared" si="102"/>
        <v>0</v>
      </c>
      <c r="AH187" s="203">
        <f t="shared" si="103"/>
        <v>0</v>
      </c>
      <c r="AI187" s="714">
        <f>IFERROR(VLOOKUP($C187,'General Information'!$B$69:$C$88,2,0),0)</f>
        <v>0</v>
      </c>
      <c r="AJ187" s="749">
        <f t="shared" si="82"/>
        <v>0</v>
      </c>
      <c r="AK187" s="749">
        <f t="shared" si="83"/>
        <v>0</v>
      </c>
      <c r="AL187" s="749">
        <f t="shared" si="84"/>
        <v>0</v>
      </c>
      <c r="AM187" s="749">
        <f t="shared" si="85"/>
        <v>0</v>
      </c>
      <c r="AN187" s="749">
        <f t="shared" si="86"/>
        <v>0</v>
      </c>
      <c r="AO187" s="749">
        <f t="shared" si="87"/>
        <v>0</v>
      </c>
      <c r="AP187" s="749">
        <f t="shared" si="88"/>
        <v>0</v>
      </c>
      <c r="AQ187" s="749">
        <f t="shared" si="89"/>
        <v>0</v>
      </c>
      <c r="AR187" s="749">
        <f t="shared" si="90"/>
        <v>0</v>
      </c>
      <c r="AS187" s="749">
        <f t="shared" si="91"/>
        <v>0</v>
      </c>
    </row>
    <row r="188" spans="2:45" outlineLevel="1" x14ac:dyDescent="0.2">
      <c r="B188" s="115">
        <v>180</v>
      </c>
      <c r="C188" s="38"/>
      <c r="D188" s="38"/>
      <c r="E188" s="33"/>
      <c r="F188" s="57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58"/>
      <c r="R188" s="58"/>
      <c r="S188" s="59"/>
      <c r="T188" s="59"/>
      <c r="U188" s="59"/>
      <c r="V188" s="176">
        <f t="shared" si="81"/>
        <v>0</v>
      </c>
      <c r="W188" s="176">
        <f t="shared" si="93"/>
        <v>0</v>
      </c>
      <c r="X188" s="176">
        <f t="shared" si="94"/>
        <v>0</v>
      </c>
      <c r="Y188" s="176">
        <f t="shared" si="95"/>
        <v>0</v>
      </c>
      <c r="Z188" s="176">
        <f t="shared" si="96"/>
        <v>0</v>
      </c>
      <c r="AA188" s="176">
        <f t="shared" si="97"/>
        <v>0</v>
      </c>
      <c r="AB188" s="176">
        <f t="shared" si="98"/>
        <v>0</v>
      </c>
      <c r="AC188" s="176">
        <f t="shared" si="99"/>
        <v>0</v>
      </c>
      <c r="AD188" s="176">
        <f t="shared" si="100"/>
        <v>0</v>
      </c>
      <c r="AE188" s="176">
        <f t="shared" si="101"/>
        <v>0</v>
      </c>
      <c r="AF188" s="430">
        <f t="shared" si="92"/>
        <v>0</v>
      </c>
      <c r="AG188" s="479">
        <f t="shared" si="102"/>
        <v>0</v>
      </c>
      <c r="AH188" s="203">
        <f t="shared" si="103"/>
        <v>0</v>
      </c>
      <c r="AI188" s="714">
        <f>IFERROR(VLOOKUP($C188,'General Information'!$B$69:$C$88,2,0),0)</f>
        <v>0</v>
      </c>
      <c r="AJ188" s="749">
        <f t="shared" si="82"/>
        <v>0</v>
      </c>
      <c r="AK188" s="749">
        <f t="shared" si="83"/>
        <v>0</v>
      </c>
      <c r="AL188" s="749">
        <f t="shared" si="84"/>
        <v>0</v>
      </c>
      <c r="AM188" s="749">
        <f t="shared" si="85"/>
        <v>0</v>
      </c>
      <c r="AN188" s="749">
        <f t="shared" si="86"/>
        <v>0</v>
      </c>
      <c r="AO188" s="749">
        <f t="shared" si="87"/>
        <v>0</v>
      </c>
      <c r="AP188" s="749">
        <f t="shared" si="88"/>
        <v>0</v>
      </c>
      <c r="AQ188" s="749">
        <f t="shared" si="89"/>
        <v>0</v>
      </c>
      <c r="AR188" s="749">
        <f t="shared" si="90"/>
        <v>0</v>
      </c>
      <c r="AS188" s="749">
        <f t="shared" si="91"/>
        <v>0</v>
      </c>
    </row>
    <row r="189" spans="2:45" outlineLevel="1" x14ac:dyDescent="0.2">
      <c r="B189" s="115">
        <v>181</v>
      </c>
      <c r="C189" s="38"/>
      <c r="D189" s="38"/>
      <c r="E189" s="33"/>
      <c r="F189" s="57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58"/>
      <c r="R189" s="58"/>
      <c r="S189" s="59"/>
      <c r="T189" s="59"/>
      <c r="U189" s="59"/>
      <c r="V189" s="176">
        <f t="shared" si="81"/>
        <v>0</v>
      </c>
      <c r="W189" s="176">
        <f t="shared" si="93"/>
        <v>0</v>
      </c>
      <c r="X189" s="176">
        <f t="shared" si="94"/>
        <v>0</v>
      </c>
      <c r="Y189" s="176">
        <f t="shared" si="95"/>
        <v>0</v>
      </c>
      <c r="Z189" s="176">
        <f t="shared" si="96"/>
        <v>0</v>
      </c>
      <c r="AA189" s="176">
        <f t="shared" si="97"/>
        <v>0</v>
      </c>
      <c r="AB189" s="176">
        <f t="shared" si="98"/>
        <v>0</v>
      </c>
      <c r="AC189" s="176">
        <f t="shared" si="99"/>
        <v>0</v>
      </c>
      <c r="AD189" s="176">
        <f t="shared" si="100"/>
        <v>0</v>
      </c>
      <c r="AE189" s="176">
        <f t="shared" si="101"/>
        <v>0</v>
      </c>
      <c r="AF189" s="430">
        <f t="shared" si="92"/>
        <v>0</v>
      </c>
      <c r="AG189" s="479">
        <f t="shared" si="102"/>
        <v>0</v>
      </c>
      <c r="AH189" s="203">
        <f t="shared" si="103"/>
        <v>0</v>
      </c>
      <c r="AI189" s="714">
        <f>IFERROR(VLOOKUP($C189,'General Information'!$B$69:$C$88,2,0),0)</f>
        <v>0</v>
      </c>
      <c r="AJ189" s="749">
        <f t="shared" si="82"/>
        <v>0</v>
      </c>
      <c r="AK189" s="749">
        <f t="shared" si="83"/>
        <v>0</v>
      </c>
      <c r="AL189" s="749">
        <f t="shared" si="84"/>
        <v>0</v>
      </c>
      <c r="AM189" s="749">
        <f t="shared" si="85"/>
        <v>0</v>
      </c>
      <c r="AN189" s="749">
        <f t="shared" si="86"/>
        <v>0</v>
      </c>
      <c r="AO189" s="749">
        <f t="shared" si="87"/>
        <v>0</v>
      </c>
      <c r="AP189" s="749">
        <f t="shared" si="88"/>
        <v>0</v>
      </c>
      <c r="AQ189" s="749">
        <f t="shared" si="89"/>
        <v>0</v>
      </c>
      <c r="AR189" s="749">
        <f t="shared" si="90"/>
        <v>0</v>
      </c>
      <c r="AS189" s="749">
        <f t="shared" si="91"/>
        <v>0</v>
      </c>
    </row>
    <row r="190" spans="2:45" outlineLevel="1" x14ac:dyDescent="0.2">
      <c r="B190" s="115">
        <v>182</v>
      </c>
      <c r="C190" s="38"/>
      <c r="D190" s="38"/>
      <c r="E190" s="33"/>
      <c r="F190" s="57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58"/>
      <c r="R190" s="58"/>
      <c r="S190" s="59"/>
      <c r="T190" s="59"/>
      <c r="U190" s="59"/>
      <c r="V190" s="176">
        <f t="shared" si="81"/>
        <v>0</v>
      </c>
      <c r="W190" s="176">
        <f t="shared" si="93"/>
        <v>0</v>
      </c>
      <c r="X190" s="176">
        <f t="shared" si="94"/>
        <v>0</v>
      </c>
      <c r="Y190" s="176">
        <f t="shared" si="95"/>
        <v>0</v>
      </c>
      <c r="Z190" s="176">
        <f t="shared" si="96"/>
        <v>0</v>
      </c>
      <c r="AA190" s="176">
        <f t="shared" si="97"/>
        <v>0</v>
      </c>
      <c r="AB190" s="176">
        <f t="shared" si="98"/>
        <v>0</v>
      </c>
      <c r="AC190" s="176">
        <f t="shared" si="99"/>
        <v>0</v>
      </c>
      <c r="AD190" s="176">
        <f t="shared" si="100"/>
        <v>0</v>
      </c>
      <c r="AE190" s="176">
        <f t="shared" si="101"/>
        <v>0</v>
      </c>
      <c r="AF190" s="430">
        <f t="shared" si="92"/>
        <v>0</v>
      </c>
      <c r="AG190" s="479">
        <f t="shared" si="102"/>
        <v>0</v>
      </c>
      <c r="AH190" s="203">
        <f t="shared" si="103"/>
        <v>0</v>
      </c>
      <c r="AI190" s="714">
        <f>IFERROR(VLOOKUP($C190,'General Information'!$B$69:$C$88,2,0),0)</f>
        <v>0</v>
      </c>
      <c r="AJ190" s="749">
        <f t="shared" si="82"/>
        <v>0</v>
      </c>
      <c r="AK190" s="749">
        <f t="shared" si="83"/>
        <v>0</v>
      </c>
      <c r="AL190" s="749">
        <f t="shared" si="84"/>
        <v>0</v>
      </c>
      <c r="AM190" s="749">
        <f t="shared" si="85"/>
        <v>0</v>
      </c>
      <c r="AN190" s="749">
        <f t="shared" si="86"/>
        <v>0</v>
      </c>
      <c r="AO190" s="749">
        <f t="shared" si="87"/>
        <v>0</v>
      </c>
      <c r="AP190" s="749">
        <f t="shared" si="88"/>
        <v>0</v>
      </c>
      <c r="AQ190" s="749">
        <f t="shared" si="89"/>
        <v>0</v>
      </c>
      <c r="AR190" s="749">
        <f t="shared" si="90"/>
        <v>0</v>
      </c>
      <c r="AS190" s="749">
        <f t="shared" si="91"/>
        <v>0</v>
      </c>
    </row>
    <row r="191" spans="2:45" outlineLevel="1" x14ac:dyDescent="0.2">
      <c r="B191" s="115">
        <v>183</v>
      </c>
      <c r="C191" s="38"/>
      <c r="D191" s="38"/>
      <c r="E191" s="33"/>
      <c r="F191" s="57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58"/>
      <c r="R191" s="58"/>
      <c r="S191" s="59"/>
      <c r="T191" s="59"/>
      <c r="U191" s="59"/>
      <c r="V191" s="176">
        <f t="shared" si="81"/>
        <v>0</v>
      </c>
      <c r="W191" s="176">
        <f t="shared" si="93"/>
        <v>0</v>
      </c>
      <c r="X191" s="176">
        <f t="shared" si="94"/>
        <v>0</v>
      </c>
      <c r="Y191" s="176">
        <f t="shared" si="95"/>
        <v>0</v>
      </c>
      <c r="Z191" s="176">
        <f t="shared" si="96"/>
        <v>0</v>
      </c>
      <c r="AA191" s="176">
        <f t="shared" si="97"/>
        <v>0</v>
      </c>
      <c r="AB191" s="176">
        <f t="shared" si="98"/>
        <v>0</v>
      </c>
      <c r="AC191" s="176">
        <f t="shared" si="99"/>
        <v>0</v>
      </c>
      <c r="AD191" s="176">
        <f t="shared" si="100"/>
        <v>0</v>
      </c>
      <c r="AE191" s="176">
        <f t="shared" si="101"/>
        <v>0</v>
      </c>
      <c r="AF191" s="430">
        <f t="shared" si="92"/>
        <v>0</v>
      </c>
      <c r="AG191" s="479">
        <f t="shared" si="102"/>
        <v>0</v>
      </c>
      <c r="AH191" s="203">
        <f t="shared" si="103"/>
        <v>0</v>
      </c>
      <c r="AI191" s="714">
        <f>IFERROR(VLOOKUP($C191,'General Information'!$B$69:$C$88,2,0),0)</f>
        <v>0</v>
      </c>
      <c r="AJ191" s="749">
        <f t="shared" si="82"/>
        <v>0</v>
      </c>
      <c r="AK191" s="749">
        <f t="shared" si="83"/>
        <v>0</v>
      </c>
      <c r="AL191" s="749">
        <f t="shared" si="84"/>
        <v>0</v>
      </c>
      <c r="AM191" s="749">
        <f t="shared" si="85"/>
        <v>0</v>
      </c>
      <c r="AN191" s="749">
        <f t="shared" si="86"/>
        <v>0</v>
      </c>
      <c r="AO191" s="749">
        <f t="shared" si="87"/>
        <v>0</v>
      </c>
      <c r="AP191" s="749">
        <f t="shared" si="88"/>
        <v>0</v>
      </c>
      <c r="AQ191" s="749">
        <f t="shared" si="89"/>
        <v>0</v>
      </c>
      <c r="AR191" s="749">
        <f t="shared" si="90"/>
        <v>0</v>
      </c>
      <c r="AS191" s="749">
        <f t="shared" si="91"/>
        <v>0</v>
      </c>
    </row>
    <row r="192" spans="2:45" outlineLevel="1" x14ac:dyDescent="0.2">
      <c r="B192" s="115">
        <v>184</v>
      </c>
      <c r="C192" s="38"/>
      <c r="D192" s="38"/>
      <c r="E192" s="33"/>
      <c r="F192" s="57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58"/>
      <c r="R192" s="58"/>
      <c r="S192" s="59"/>
      <c r="T192" s="59"/>
      <c r="U192" s="59"/>
      <c r="V192" s="176">
        <f t="shared" si="81"/>
        <v>0</v>
      </c>
      <c r="W192" s="176">
        <f t="shared" si="93"/>
        <v>0</v>
      </c>
      <c r="X192" s="176">
        <f t="shared" si="94"/>
        <v>0</v>
      </c>
      <c r="Y192" s="176">
        <f t="shared" si="95"/>
        <v>0</v>
      </c>
      <c r="Z192" s="176">
        <f t="shared" si="96"/>
        <v>0</v>
      </c>
      <c r="AA192" s="176">
        <f t="shared" si="97"/>
        <v>0</v>
      </c>
      <c r="AB192" s="176">
        <f t="shared" si="98"/>
        <v>0</v>
      </c>
      <c r="AC192" s="176">
        <f t="shared" si="99"/>
        <v>0</v>
      </c>
      <c r="AD192" s="176">
        <f t="shared" si="100"/>
        <v>0</v>
      </c>
      <c r="AE192" s="176">
        <f t="shared" si="101"/>
        <v>0</v>
      </c>
      <c r="AF192" s="430">
        <f t="shared" si="92"/>
        <v>0</v>
      </c>
      <c r="AG192" s="479">
        <f t="shared" si="102"/>
        <v>0</v>
      </c>
      <c r="AH192" s="203">
        <f t="shared" si="103"/>
        <v>0</v>
      </c>
      <c r="AI192" s="714">
        <f>IFERROR(VLOOKUP($C192,'General Information'!$B$69:$C$88,2,0),0)</f>
        <v>0</v>
      </c>
      <c r="AJ192" s="749">
        <f t="shared" si="82"/>
        <v>0</v>
      </c>
      <c r="AK192" s="749">
        <f t="shared" si="83"/>
        <v>0</v>
      </c>
      <c r="AL192" s="749">
        <f t="shared" si="84"/>
        <v>0</v>
      </c>
      <c r="AM192" s="749">
        <f t="shared" si="85"/>
        <v>0</v>
      </c>
      <c r="AN192" s="749">
        <f t="shared" si="86"/>
        <v>0</v>
      </c>
      <c r="AO192" s="749">
        <f t="shared" si="87"/>
        <v>0</v>
      </c>
      <c r="AP192" s="749">
        <f t="shared" si="88"/>
        <v>0</v>
      </c>
      <c r="AQ192" s="749">
        <f t="shared" si="89"/>
        <v>0</v>
      </c>
      <c r="AR192" s="749">
        <f t="shared" si="90"/>
        <v>0</v>
      </c>
      <c r="AS192" s="749">
        <f t="shared" si="91"/>
        <v>0</v>
      </c>
    </row>
    <row r="193" spans="2:45" outlineLevel="1" x14ac:dyDescent="0.2">
      <c r="B193" s="115">
        <v>185</v>
      </c>
      <c r="C193" s="38"/>
      <c r="D193" s="38"/>
      <c r="E193" s="33"/>
      <c r="F193" s="57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58"/>
      <c r="R193" s="58"/>
      <c r="S193" s="59"/>
      <c r="T193" s="59"/>
      <c r="U193" s="59"/>
      <c r="V193" s="176">
        <f t="shared" si="81"/>
        <v>0</v>
      </c>
      <c r="W193" s="176">
        <f t="shared" si="93"/>
        <v>0</v>
      </c>
      <c r="X193" s="176">
        <f t="shared" si="94"/>
        <v>0</v>
      </c>
      <c r="Y193" s="176">
        <f t="shared" si="95"/>
        <v>0</v>
      </c>
      <c r="Z193" s="176">
        <f t="shared" si="96"/>
        <v>0</v>
      </c>
      <c r="AA193" s="176">
        <f t="shared" si="97"/>
        <v>0</v>
      </c>
      <c r="AB193" s="176">
        <f t="shared" si="98"/>
        <v>0</v>
      </c>
      <c r="AC193" s="176">
        <f t="shared" si="99"/>
        <v>0</v>
      </c>
      <c r="AD193" s="176">
        <f t="shared" si="100"/>
        <v>0</v>
      </c>
      <c r="AE193" s="176">
        <f t="shared" si="101"/>
        <v>0</v>
      </c>
      <c r="AF193" s="430">
        <f t="shared" si="92"/>
        <v>0</v>
      </c>
      <c r="AG193" s="479">
        <f t="shared" si="102"/>
        <v>0</v>
      </c>
      <c r="AH193" s="203">
        <f t="shared" si="103"/>
        <v>0</v>
      </c>
      <c r="AI193" s="714">
        <f>IFERROR(VLOOKUP($C193,'General Information'!$B$69:$C$88,2,0),0)</f>
        <v>0</v>
      </c>
      <c r="AJ193" s="749">
        <f t="shared" si="82"/>
        <v>0</v>
      </c>
      <c r="AK193" s="749">
        <f t="shared" si="83"/>
        <v>0</v>
      </c>
      <c r="AL193" s="749">
        <f t="shared" si="84"/>
        <v>0</v>
      </c>
      <c r="AM193" s="749">
        <f t="shared" si="85"/>
        <v>0</v>
      </c>
      <c r="AN193" s="749">
        <f t="shared" si="86"/>
        <v>0</v>
      </c>
      <c r="AO193" s="749">
        <f t="shared" si="87"/>
        <v>0</v>
      </c>
      <c r="AP193" s="749">
        <f t="shared" si="88"/>
        <v>0</v>
      </c>
      <c r="AQ193" s="749">
        <f t="shared" si="89"/>
        <v>0</v>
      </c>
      <c r="AR193" s="749">
        <f t="shared" si="90"/>
        <v>0</v>
      </c>
      <c r="AS193" s="749">
        <f t="shared" si="91"/>
        <v>0</v>
      </c>
    </row>
    <row r="194" spans="2:45" outlineLevel="1" x14ac:dyDescent="0.2">
      <c r="B194" s="115">
        <v>186</v>
      </c>
      <c r="C194" s="38"/>
      <c r="D194" s="38"/>
      <c r="E194" s="33"/>
      <c r="F194" s="57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58"/>
      <c r="R194" s="58"/>
      <c r="S194" s="59"/>
      <c r="T194" s="59"/>
      <c r="U194" s="59"/>
      <c r="V194" s="176">
        <f t="shared" si="81"/>
        <v>0</v>
      </c>
      <c r="W194" s="176">
        <f t="shared" si="93"/>
        <v>0</v>
      </c>
      <c r="X194" s="176">
        <f t="shared" si="94"/>
        <v>0</v>
      </c>
      <c r="Y194" s="176">
        <f t="shared" si="95"/>
        <v>0</v>
      </c>
      <c r="Z194" s="176">
        <f t="shared" si="96"/>
        <v>0</v>
      </c>
      <c r="AA194" s="176">
        <f t="shared" si="97"/>
        <v>0</v>
      </c>
      <c r="AB194" s="176">
        <f t="shared" si="98"/>
        <v>0</v>
      </c>
      <c r="AC194" s="176">
        <f t="shared" si="99"/>
        <v>0</v>
      </c>
      <c r="AD194" s="176">
        <f t="shared" si="100"/>
        <v>0</v>
      </c>
      <c r="AE194" s="176">
        <f t="shared" si="101"/>
        <v>0</v>
      </c>
      <c r="AF194" s="430">
        <f t="shared" si="92"/>
        <v>0</v>
      </c>
      <c r="AG194" s="479">
        <f t="shared" si="102"/>
        <v>0</v>
      </c>
      <c r="AH194" s="203">
        <f t="shared" si="103"/>
        <v>0</v>
      </c>
      <c r="AI194" s="714">
        <f>IFERROR(VLOOKUP($C194,'General Information'!$B$69:$C$88,2,0),0)</f>
        <v>0</v>
      </c>
      <c r="AJ194" s="749">
        <f t="shared" si="82"/>
        <v>0</v>
      </c>
      <c r="AK194" s="749">
        <f t="shared" si="83"/>
        <v>0</v>
      </c>
      <c r="AL194" s="749">
        <f t="shared" si="84"/>
        <v>0</v>
      </c>
      <c r="AM194" s="749">
        <f t="shared" si="85"/>
        <v>0</v>
      </c>
      <c r="AN194" s="749">
        <f t="shared" si="86"/>
        <v>0</v>
      </c>
      <c r="AO194" s="749">
        <f t="shared" si="87"/>
        <v>0</v>
      </c>
      <c r="AP194" s="749">
        <f t="shared" si="88"/>
        <v>0</v>
      </c>
      <c r="AQ194" s="749">
        <f t="shared" si="89"/>
        <v>0</v>
      </c>
      <c r="AR194" s="749">
        <f t="shared" si="90"/>
        <v>0</v>
      </c>
      <c r="AS194" s="749">
        <f t="shared" si="91"/>
        <v>0</v>
      </c>
    </row>
    <row r="195" spans="2:45" outlineLevel="1" x14ac:dyDescent="0.2">
      <c r="B195" s="115">
        <v>187</v>
      </c>
      <c r="C195" s="38"/>
      <c r="D195" s="38"/>
      <c r="E195" s="33"/>
      <c r="F195" s="57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58"/>
      <c r="R195" s="58"/>
      <c r="S195" s="59"/>
      <c r="T195" s="59"/>
      <c r="U195" s="59"/>
      <c r="V195" s="176">
        <f t="shared" si="81"/>
        <v>0</v>
      </c>
      <c r="W195" s="176">
        <f t="shared" si="93"/>
        <v>0</v>
      </c>
      <c r="X195" s="176">
        <f t="shared" si="94"/>
        <v>0</v>
      </c>
      <c r="Y195" s="176">
        <f t="shared" si="95"/>
        <v>0</v>
      </c>
      <c r="Z195" s="176">
        <f t="shared" si="96"/>
        <v>0</v>
      </c>
      <c r="AA195" s="176">
        <f t="shared" si="97"/>
        <v>0</v>
      </c>
      <c r="AB195" s="176">
        <f t="shared" si="98"/>
        <v>0</v>
      </c>
      <c r="AC195" s="176">
        <f t="shared" si="99"/>
        <v>0</v>
      </c>
      <c r="AD195" s="176">
        <f t="shared" si="100"/>
        <v>0</v>
      </c>
      <c r="AE195" s="176">
        <f t="shared" si="101"/>
        <v>0</v>
      </c>
      <c r="AF195" s="430">
        <f t="shared" si="92"/>
        <v>0</v>
      </c>
      <c r="AG195" s="479">
        <f t="shared" si="102"/>
        <v>0</v>
      </c>
      <c r="AH195" s="203">
        <f t="shared" si="103"/>
        <v>0</v>
      </c>
      <c r="AI195" s="714">
        <f>IFERROR(VLOOKUP($C195,'General Information'!$B$69:$C$88,2,0),0)</f>
        <v>0</v>
      </c>
      <c r="AJ195" s="749">
        <f t="shared" si="82"/>
        <v>0</v>
      </c>
      <c r="AK195" s="749">
        <f t="shared" si="83"/>
        <v>0</v>
      </c>
      <c r="AL195" s="749">
        <f t="shared" si="84"/>
        <v>0</v>
      </c>
      <c r="AM195" s="749">
        <f t="shared" si="85"/>
        <v>0</v>
      </c>
      <c r="AN195" s="749">
        <f t="shared" si="86"/>
        <v>0</v>
      </c>
      <c r="AO195" s="749">
        <f t="shared" si="87"/>
        <v>0</v>
      </c>
      <c r="AP195" s="749">
        <f t="shared" si="88"/>
        <v>0</v>
      </c>
      <c r="AQ195" s="749">
        <f t="shared" si="89"/>
        <v>0</v>
      </c>
      <c r="AR195" s="749">
        <f t="shared" si="90"/>
        <v>0</v>
      </c>
      <c r="AS195" s="749">
        <f t="shared" si="91"/>
        <v>0</v>
      </c>
    </row>
    <row r="196" spans="2:45" outlineLevel="1" x14ac:dyDescent="0.2">
      <c r="B196" s="115">
        <v>188</v>
      </c>
      <c r="C196" s="38"/>
      <c r="D196" s="38"/>
      <c r="E196" s="33"/>
      <c r="F196" s="57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58"/>
      <c r="R196" s="58"/>
      <c r="S196" s="59"/>
      <c r="T196" s="59"/>
      <c r="U196" s="59"/>
      <c r="V196" s="176">
        <f t="shared" si="81"/>
        <v>0</v>
      </c>
      <c r="W196" s="176">
        <f t="shared" si="93"/>
        <v>0</v>
      </c>
      <c r="X196" s="176">
        <f t="shared" si="94"/>
        <v>0</v>
      </c>
      <c r="Y196" s="176">
        <f t="shared" si="95"/>
        <v>0</v>
      </c>
      <c r="Z196" s="176">
        <f t="shared" si="96"/>
        <v>0</v>
      </c>
      <c r="AA196" s="176">
        <f t="shared" si="97"/>
        <v>0</v>
      </c>
      <c r="AB196" s="176">
        <f t="shared" si="98"/>
        <v>0</v>
      </c>
      <c r="AC196" s="176">
        <f t="shared" si="99"/>
        <v>0</v>
      </c>
      <c r="AD196" s="176">
        <f t="shared" si="100"/>
        <v>0</v>
      </c>
      <c r="AE196" s="176">
        <f t="shared" si="101"/>
        <v>0</v>
      </c>
      <c r="AF196" s="430">
        <f t="shared" si="92"/>
        <v>0</v>
      </c>
      <c r="AG196" s="479">
        <f t="shared" si="102"/>
        <v>0</v>
      </c>
      <c r="AH196" s="203">
        <f t="shared" si="103"/>
        <v>0</v>
      </c>
      <c r="AI196" s="714">
        <f>IFERROR(VLOOKUP($C196,'General Information'!$B$69:$C$88,2,0),0)</f>
        <v>0</v>
      </c>
      <c r="AJ196" s="749">
        <f t="shared" si="82"/>
        <v>0</v>
      </c>
      <c r="AK196" s="749">
        <f t="shared" si="83"/>
        <v>0</v>
      </c>
      <c r="AL196" s="749">
        <f t="shared" si="84"/>
        <v>0</v>
      </c>
      <c r="AM196" s="749">
        <f t="shared" si="85"/>
        <v>0</v>
      </c>
      <c r="AN196" s="749">
        <f t="shared" si="86"/>
        <v>0</v>
      </c>
      <c r="AO196" s="749">
        <f t="shared" si="87"/>
        <v>0</v>
      </c>
      <c r="AP196" s="749">
        <f t="shared" si="88"/>
        <v>0</v>
      </c>
      <c r="AQ196" s="749">
        <f t="shared" si="89"/>
        <v>0</v>
      </c>
      <c r="AR196" s="749">
        <f t="shared" si="90"/>
        <v>0</v>
      </c>
      <c r="AS196" s="749">
        <f t="shared" si="91"/>
        <v>0</v>
      </c>
    </row>
    <row r="197" spans="2:45" outlineLevel="1" x14ac:dyDescent="0.2">
      <c r="B197" s="115">
        <v>189</v>
      </c>
      <c r="C197" s="38"/>
      <c r="D197" s="38"/>
      <c r="E197" s="33"/>
      <c r="F197" s="57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58"/>
      <c r="R197" s="58"/>
      <c r="S197" s="59"/>
      <c r="T197" s="59"/>
      <c r="U197" s="59"/>
      <c r="V197" s="176">
        <f t="shared" si="81"/>
        <v>0</v>
      </c>
      <c r="W197" s="176">
        <f t="shared" si="93"/>
        <v>0</v>
      </c>
      <c r="X197" s="176">
        <f t="shared" si="94"/>
        <v>0</v>
      </c>
      <c r="Y197" s="176">
        <f t="shared" si="95"/>
        <v>0</v>
      </c>
      <c r="Z197" s="176">
        <f t="shared" si="96"/>
        <v>0</v>
      </c>
      <c r="AA197" s="176">
        <f t="shared" si="97"/>
        <v>0</v>
      </c>
      <c r="AB197" s="176">
        <f t="shared" si="98"/>
        <v>0</v>
      </c>
      <c r="AC197" s="176">
        <f t="shared" si="99"/>
        <v>0</v>
      </c>
      <c r="AD197" s="176">
        <f t="shared" si="100"/>
        <v>0</v>
      </c>
      <c r="AE197" s="176">
        <f t="shared" si="101"/>
        <v>0</v>
      </c>
      <c r="AF197" s="430">
        <f t="shared" si="92"/>
        <v>0</v>
      </c>
      <c r="AG197" s="479">
        <f t="shared" si="102"/>
        <v>0</v>
      </c>
      <c r="AH197" s="203">
        <f t="shared" si="103"/>
        <v>0</v>
      </c>
      <c r="AI197" s="714">
        <f>IFERROR(VLOOKUP($C197,'General Information'!$B$69:$C$88,2,0),0)</f>
        <v>0</v>
      </c>
      <c r="AJ197" s="749">
        <f t="shared" si="82"/>
        <v>0</v>
      </c>
      <c r="AK197" s="749">
        <f t="shared" si="83"/>
        <v>0</v>
      </c>
      <c r="AL197" s="749">
        <f t="shared" si="84"/>
        <v>0</v>
      </c>
      <c r="AM197" s="749">
        <f t="shared" si="85"/>
        <v>0</v>
      </c>
      <c r="AN197" s="749">
        <f t="shared" si="86"/>
        <v>0</v>
      </c>
      <c r="AO197" s="749">
        <f t="shared" si="87"/>
        <v>0</v>
      </c>
      <c r="AP197" s="749">
        <f t="shared" si="88"/>
        <v>0</v>
      </c>
      <c r="AQ197" s="749">
        <f t="shared" si="89"/>
        <v>0</v>
      </c>
      <c r="AR197" s="749">
        <f t="shared" si="90"/>
        <v>0</v>
      </c>
      <c r="AS197" s="749">
        <f t="shared" si="91"/>
        <v>0</v>
      </c>
    </row>
    <row r="198" spans="2:45" outlineLevel="1" x14ac:dyDescent="0.2">
      <c r="B198" s="115">
        <v>190</v>
      </c>
      <c r="C198" s="38"/>
      <c r="D198" s="38"/>
      <c r="E198" s="33"/>
      <c r="F198" s="57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58"/>
      <c r="R198" s="58"/>
      <c r="S198" s="59"/>
      <c r="T198" s="59"/>
      <c r="U198" s="59"/>
      <c r="V198" s="176">
        <f t="shared" si="81"/>
        <v>0</v>
      </c>
      <c r="W198" s="176">
        <f t="shared" si="93"/>
        <v>0</v>
      </c>
      <c r="X198" s="176">
        <f t="shared" si="94"/>
        <v>0</v>
      </c>
      <c r="Y198" s="176">
        <f t="shared" si="95"/>
        <v>0</v>
      </c>
      <c r="Z198" s="176">
        <f t="shared" si="96"/>
        <v>0</v>
      </c>
      <c r="AA198" s="176">
        <f t="shared" si="97"/>
        <v>0</v>
      </c>
      <c r="AB198" s="176">
        <f t="shared" si="98"/>
        <v>0</v>
      </c>
      <c r="AC198" s="176">
        <f t="shared" si="99"/>
        <v>0</v>
      </c>
      <c r="AD198" s="176">
        <f t="shared" si="100"/>
        <v>0</v>
      </c>
      <c r="AE198" s="176">
        <f t="shared" si="101"/>
        <v>0</v>
      </c>
      <c r="AF198" s="430">
        <f t="shared" si="92"/>
        <v>0</v>
      </c>
      <c r="AG198" s="479">
        <f t="shared" si="102"/>
        <v>0</v>
      </c>
      <c r="AH198" s="203">
        <f t="shared" si="103"/>
        <v>0</v>
      </c>
      <c r="AI198" s="714">
        <f>IFERROR(VLOOKUP($C198,'General Information'!$B$69:$C$88,2,0),0)</f>
        <v>0</v>
      </c>
      <c r="AJ198" s="749">
        <f t="shared" si="82"/>
        <v>0</v>
      </c>
      <c r="AK198" s="749">
        <f t="shared" si="83"/>
        <v>0</v>
      </c>
      <c r="AL198" s="749">
        <f t="shared" si="84"/>
        <v>0</v>
      </c>
      <c r="AM198" s="749">
        <f t="shared" si="85"/>
        <v>0</v>
      </c>
      <c r="AN198" s="749">
        <f t="shared" si="86"/>
        <v>0</v>
      </c>
      <c r="AO198" s="749">
        <f t="shared" si="87"/>
        <v>0</v>
      </c>
      <c r="AP198" s="749">
        <f t="shared" si="88"/>
        <v>0</v>
      </c>
      <c r="AQ198" s="749">
        <f t="shared" si="89"/>
        <v>0</v>
      </c>
      <c r="AR198" s="749">
        <f t="shared" si="90"/>
        <v>0</v>
      </c>
      <c r="AS198" s="749">
        <f t="shared" si="91"/>
        <v>0</v>
      </c>
    </row>
    <row r="199" spans="2:45" outlineLevel="1" x14ac:dyDescent="0.2">
      <c r="B199" s="115">
        <v>191</v>
      </c>
      <c r="C199" s="38"/>
      <c r="D199" s="38"/>
      <c r="E199" s="33"/>
      <c r="F199" s="57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58"/>
      <c r="R199" s="58"/>
      <c r="S199" s="59"/>
      <c r="T199" s="59"/>
      <c r="U199" s="59"/>
      <c r="V199" s="176">
        <f t="shared" si="81"/>
        <v>0</v>
      </c>
      <c r="W199" s="176">
        <f t="shared" si="93"/>
        <v>0</v>
      </c>
      <c r="X199" s="176">
        <f t="shared" si="94"/>
        <v>0</v>
      </c>
      <c r="Y199" s="176">
        <f t="shared" si="95"/>
        <v>0</v>
      </c>
      <c r="Z199" s="176">
        <f t="shared" si="96"/>
        <v>0</v>
      </c>
      <c r="AA199" s="176">
        <f t="shared" si="97"/>
        <v>0</v>
      </c>
      <c r="AB199" s="176">
        <f t="shared" si="98"/>
        <v>0</v>
      </c>
      <c r="AC199" s="176">
        <f t="shared" si="99"/>
        <v>0</v>
      </c>
      <c r="AD199" s="176">
        <f t="shared" si="100"/>
        <v>0</v>
      </c>
      <c r="AE199" s="176">
        <f t="shared" si="101"/>
        <v>0</v>
      </c>
      <c r="AF199" s="430">
        <f t="shared" si="92"/>
        <v>0</v>
      </c>
      <c r="AG199" s="479">
        <f t="shared" si="102"/>
        <v>0</v>
      </c>
      <c r="AH199" s="203">
        <f t="shared" si="103"/>
        <v>0</v>
      </c>
      <c r="AI199" s="714">
        <f>IFERROR(VLOOKUP($C199,'General Information'!$B$69:$C$88,2,0),0)</f>
        <v>0</v>
      </c>
      <c r="AJ199" s="749">
        <f t="shared" si="82"/>
        <v>0</v>
      </c>
      <c r="AK199" s="749">
        <f t="shared" si="83"/>
        <v>0</v>
      </c>
      <c r="AL199" s="749">
        <f t="shared" si="84"/>
        <v>0</v>
      </c>
      <c r="AM199" s="749">
        <f t="shared" si="85"/>
        <v>0</v>
      </c>
      <c r="AN199" s="749">
        <f t="shared" si="86"/>
        <v>0</v>
      </c>
      <c r="AO199" s="749">
        <f t="shared" si="87"/>
        <v>0</v>
      </c>
      <c r="AP199" s="749">
        <f t="shared" si="88"/>
        <v>0</v>
      </c>
      <c r="AQ199" s="749">
        <f t="shared" si="89"/>
        <v>0</v>
      </c>
      <c r="AR199" s="749">
        <f t="shared" si="90"/>
        <v>0</v>
      </c>
      <c r="AS199" s="749">
        <f t="shared" si="91"/>
        <v>0</v>
      </c>
    </row>
    <row r="200" spans="2:45" outlineLevel="1" x14ac:dyDescent="0.2">
      <c r="B200" s="115">
        <v>192</v>
      </c>
      <c r="C200" s="38"/>
      <c r="D200" s="38"/>
      <c r="E200" s="33"/>
      <c r="F200" s="57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58"/>
      <c r="R200" s="58"/>
      <c r="S200" s="59"/>
      <c r="T200" s="59"/>
      <c r="U200" s="59"/>
      <c r="V200" s="176">
        <f t="shared" si="81"/>
        <v>0</v>
      </c>
      <c r="W200" s="176">
        <f t="shared" si="93"/>
        <v>0</v>
      </c>
      <c r="X200" s="176">
        <f t="shared" si="94"/>
        <v>0</v>
      </c>
      <c r="Y200" s="176">
        <f t="shared" si="95"/>
        <v>0</v>
      </c>
      <c r="Z200" s="176">
        <f t="shared" si="96"/>
        <v>0</v>
      </c>
      <c r="AA200" s="176">
        <f t="shared" si="97"/>
        <v>0</v>
      </c>
      <c r="AB200" s="176">
        <f t="shared" si="98"/>
        <v>0</v>
      </c>
      <c r="AC200" s="176">
        <f t="shared" si="99"/>
        <v>0</v>
      </c>
      <c r="AD200" s="176">
        <f t="shared" si="100"/>
        <v>0</v>
      </c>
      <c r="AE200" s="176">
        <f t="shared" si="101"/>
        <v>0</v>
      </c>
      <c r="AF200" s="430">
        <f t="shared" si="92"/>
        <v>0</v>
      </c>
      <c r="AG200" s="479">
        <f t="shared" si="102"/>
        <v>0</v>
      </c>
      <c r="AH200" s="203">
        <f t="shared" si="103"/>
        <v>0</v>
      </c>
      <c r="AI200" s="714">
        <f>IFERROR(VLOOKUP($C200,'General Information'!$B$69:$C$88,2,0),0)</f>
        <v>0</v>
      </c>
      <c r="AJ200" s="749">
        <f t="shared" si="82"/>
        <v>0</v>
      </c>
      <c r="AK200" s="749">
        <f t="shared" si="83"/>
        <v>0</v>
      </c>
      <c r="AL200" s="749">
        <f t="shared" si="84"/>
        <v>0</v>
      </c>
      <c r="AM200" s="749">
        <f t="shared" si="85"/>
        <v>0</v>
      </c>
      <c r="AN200" s="749">
        <f t="shared" si="86"/>
        <v>0</v>
      </c>
      <c r="AO200" s="749">
        <f t="shared" si="87"/>
        <v>0</v>
      </c>
      <c r="AP200" s="749">
        <f t="shared" si="88"/>
        <v>0</v>
      </c>
      <c r="AQ200" s="749">
        <f t="shared" si="89"/>
        <v>0</v>
      </c>
      <c r="AR200" s="749">
        <f t="shared" si="90"/>
        <v>0</v>
      </c>
      <c r="AS200" s="749">
        <f t="shared" si="91"/>
        <v>0</v>
      </c>
    </row>
    <row r="201" spans="2:45" outlineLevel="1" x14ac:dyDescent="0.2">
      <c r="B201" s="115">
        <v>193</v>
      </c>
      <c r="C201" s="38"/>
      <c r="D201" s="38"/>
      <c r="E201" s="33"/>
      <c r="F201" s="57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58"/>
      <c r="R201" s="58"/>
      <c r="S201" s="59"/>
      <c r="T201" s="59"/>
      <c r="U201" s="59"/>
      <c r="V201" s="176">
        <f t="shared" si="81"/>
        <v>0</v>
      </c>
      <c r="W201" s="176">
        <f t="shared" ref="W201:W208" si="104">IF(ISERROR(YEARFRAC(end_period_1,end_period_2)),0,($F201*(1+$R201)*$H201)*(1+$Q201)^(YEARFRAC(end_period_1,end_period_2)))</f>
        <v>0</v>
      </c>
      <c r="X201" s="176">
        <f t="shared" ref="X201:X208" si="105">IF(ISERROR(YEARFRAC(end_period_1,end_period_3)),0,($F201*(1+$R201)*$I201)*(1+$Q201)^(YEARFRAC(end_period_1,end_period_3)))</f>
        <v>0</v>
      </c>
      <c r="Y201" s="176">
        <f t="shared" ref="Y201:Y208" si="106">IF(ISERROR(YEARFRAC(end_period_1,end_period_4)),0,($F201*(1+$R201)*$J201)*(1+$Q201)^(YEARFRAC(end_period_1,end_period_4)))</f>
        <v>0</v>
      </c>
      <c r="Z201" s="176">
        <f t="shared" ref="Z201:Z208" si="107">IF(ISERROR(YEARFRAC(end_period_1,end_period_5)),0,($F201*(1+$R201)*$K201)*(1+$Q201)^(YEARFRAC(end_period_1,end_period_5)))</f>
        <v>0</v>
      </c>
      <c r="AA201" s="176">
        <f t="shared" ref="AA201:AA208" si="108">IF(ISERROR(YEARFRAC(end_period_1,end_period_6)),0,($F201*(1+$R201)*$L201)*(1+$Q201)^(YEARFRAC(end_period_1,end_period_6)))</f>
        <v>0</v>
      </c>
      <c r="AB201" s="176">
        <f t="shared" ref="AB201:AB208" si="109">IF(ISERROR(YEARFRAC(end_period_1,end_period_7)),0,($F201*(1+$R201)*$M201)*(1+$Q201)^(YEARFRAC(end_period_1,end_period_7)))</f>
        <v>0</v>
      </c>
      <c r="AC201" s="176">
        <f t="shared" ref="AC201:AC208" si="110">IF(ISERROR(YEARFRAC(end_period_1,end_period_8)),0,($F201*(1+$R201)*$N201)*(1+$Q201)^(YEARFRAC(end_period_1,end_period_8)))</f>
        <v>0</v>
      </c>
      <c r="AD201" s="176">
        <f t="shared" ref="AD201:AD208" si="111">IF(ISERROR(YEARFRAC(end_period_1,end_period_9)),0,($F201*(1+$R201)*$O201)*(1+$Q201)^(YEARFRAC(end_period_1,end_period_9)))</f>
        <v>0</v>
      </c>
      <c r="AE201" s="176">
        <f t="shared" ref="AE201:AE208" si="112">IF(ISERROR(YEARFRAC(end_period_1,end_period_10)),0,($F201*(1+$R201)*$P201)*(1+$Q201)^(YEARFRAC(end_period_1,end_period_10)))</f>
        <v>0</v>
      </c>
      <c r="AF201" s="430">
        <f t="shared" si="92"/>
        <v>0</v>
      </c>
      <c r="AG201" s="479">
        <f t="shared" ref="AG201:AG208" si="113">SUM(G201:P201)</f>
        <v>0</v>
      </c>
      <c r="AH201" s="203">
        <f t="shared" ref="AH201:AH208" si="114">IFERROR($AF201/SUM($AF$7,$AF$210,$AF$313,$AF$366,$AF$569,$AF$622),0)</f>
        <v>0</v>
      </c>
      <c r="AI201" s="714">
        <f>IFERROR(VLOOKUP($C201,'General Information'!$B$69:$C$88,2,0),0)</f>
        <v>0</v>
      </c>
      <c r="AJ201" s="749">
        <f t="shared" si="82"/>
        <v>0</v>
      </c>
      <c r="AK201" s="749">
        <f t="shared" si="83"/>
        <v>0</v>
      </c>
      <c r="AL201" s="749">
        <f t="shared" si="84"/>
        <v>0</v>
      </c>
      <c r="AM201" s="749">
        <f t="shared" si="85"/>
        <v>0</v>
      </c>
      <c r="AN201" s="749">
        <f t="shared" si="86"/>
        <v>0</v>
      </c>
      <c r="AO201" s="749">
        <f t="shared" si="87"/>
        <v>0</v>
      </c>
      <c r="AP201" s="749">
        <f t="shared" si="88"/>
        <v>0</v>
      </c>
      <c r="AQ201" s="749">
        <f t="shared" si="89"/>
        <v>0</v>
      </c>
      <c r="AR201" s="749">
        <f t="shared" si="90"/>
        <v>0</v>
      </c>
      <c r="AS201" s="749">
        <f t="shared" si="91"/>
        <v>0</v>
      </c>
    </row>
    <row r="202" spans="2:45" outlineLevel="1" x14ac:dyDescent="0.2">
      <c r="B202" s="115">
        <v>194</v>
      </c>
      <c r="C202" s="38"/>
      <c r="D202" s="38"/>
      <c r="E202" s="33"/>
      <c r="F202" s="57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58"/>
      <c r="R202" s="58"/>
      <c r="S202" s="59"/>
      <c r="T202" s="59"/>
      <c r="U202" s="59"/>
      <c r="V202" s="176">
        <f t="shared" ref="V202:V208" si="115">($F202*(1+$R202)*$G202)</f>
        <v>0</v>
      </c>
      <c r="W202" s="176">
        <f t="shared" si="104"/>
        <v>0</v>
      </c>
      <c r="X202" s="176">
        <f t="shared" si="105"/>
        <v>0</v>
      </c>
      <c r="Y202" s="176">
        <f t="shared" si="106"/>
        <v>0</v>
      </c>
      <c r="Z202" s="176">
        <f t="shared" si="107"/>
        <v>0</v>
      </c>
      <c r="AA202" s="176">
        <f t="shared" si="108"/>
        <v>0</v>
      </c>
      <c r="AB202" s="176">
        <f t="shared" si="109"/>
        <v>0</v>
      </c>
      <c r="AC202" s="176">
        <f t="shared" si="110"/>
        <v>0</v>
      </c>
      <c r="AD202" s="176">
        <f t="shared" si="111"/>
        <v>0</v>
      </c>
      <c r="AE202" s="176">
        <f t="shared" si="112"/>
        <v>0</v>
      </c>
      <c r="AF202" s="430">
        <f t="shared" si="92"/>
        <v>0</v>
      </c>
      <c r="AG202" s="479">
        <f t="shared" si="113"/>
        <v>0</v>
      </c>
      <c r="AH202" s="203">
        <f t="shared" si="114"/>
        <v>0</v>
      </c>
      <c r="AI202" s="714">
        <f>IFERROR(VLOOKUP($C202,'General Information'!$B$69:$C$88,2,0),0)</f>
        <v>0</v>
      </c>
      <c r="AJ202" s="749">
        <f t="shared" ref="AJ202:AJ208" si="116">(1+$AI202)*V202</f>
        <v>0</v>
      </c>
      <c r="AK202" s="749">
        <f t="shared" ref="AK202:AK208" si="117">(1+$AI202)*W202</f>
        <v>0</v>
      </c>
      <c r="AL202" s="749">
        <f t="shared" ref="AL202:AL208" si="118">(1+$AI202)*X202</f>
        <v>0</v>
      </c>
      <c r="AM202" s="749">
        <f t="shared" ref="AM202:AM208" si="119">(1+$AI202)*Y202</f>
        <v>0</v>
      </c>
      <c r="AN202" s="749">
        <f t="shared" ref="AN202:AN208" si="120">(1+$AI202)*Z202</f>
        <v>0</v>
      </c>
      <c r="AO202" s="749">
        <f t="shared" ref="AO202:AO208" si="121">(1+$AI202)*AA202</f>
        <v>0</v>
      </c>
      <c r="AP202" s="749">
        <f t="shared" ref="AP202:AP208" si="122">(1+$AI202)*AB202</f>
        <v>0</v>
      </c>
      <c r="AQ202" s="749">
        <f t="shared" ref="AQ202:AQ208" si="123">(1+$AI202)*AC202</f>
        <v>0</v>
      </c>
      <c r="AR202" s="749">
        <f t="shared" ref="AR202:AR208" si="124">(1+$AI202)*AD202</f>
        <v>0</v>
      </c>
      <c r="AS202" s="749">
        <f t="shared" ref="AS202:AS208" si="125">(1+$AI202)*AE202</f>
        <v>0</v>
      </c>
    </row>
    <row r="203" spans="2:45" outlineLevel="1" x14ac:dyDescent="0.2">
      <c r="B203" s="115">
        <v>195</v>
      </c>
      <c r="C203" s="38"/>
      <c r="D203" s="38"/>
      <c r="E203" s="33"/>
      <c r="F203" s="57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58"/>
      <c r="R203" s="58"/>
      <c r="S203" s="59"/>
      <c r="T203" s="59"/>
      <c r="U203" s="59"/>
      <c r="V203" s="176">
        <f t="shared" si="115"/>
        <v>0</v>
      </c>
      <c r="W203" s="176">
        <f t="shared" si="104"/>
        <v>0</v>
      </c>
      <c r="X203" s="176">
        <f t="shared" si="105"/>
        <v>0</v>
      </c>
      <c r="Y203" s="176">
        <f t="shared" si="106"/>
        <v>0</v>
      </c>
      <c r="Z203" s="176">
        <f t="shared" si="107"/>
        <v>0</v>
      </c>
      <c r="AA203" s="176">
        <f t="shared" si="108"/>
        <v>0</v>
      </c>
      <c r="AB203" s="176">
        <f t="shared" si="109"/>
        <v>0</v>
      </c>
      <c r="AC203" s="176">
        <f t="shared" si="110"/>
        <v>0</v>
      </c>
      <c r="AD203" s="176">
        <f t="shared" si="111"/>
        <v>0</v>
      </c>
      <c r="AE203" s="176">
        <f t="shared" si="112"/>
        <v>0</v>
      </c>
      <c r="AF203" s="430">
        <f t="shared" ref="AF203:AF208" si="126">SUM(V203:AE203)</f>
        <v>0</v>
      </c>
      <c r="AG203" s="479">
        <f t="shared" si="113"/>
        <v>0</v>
      </c>
      <c r="AH203" s="203">
        <f t="shared" si="114"/>
        <v>0</v>
      </c>
      <c r="AI203" s="714">
        <f>IFERROR(VLOOKUP($C203,'General Information'!$B$69:$C$88,2,0),0)</f>
        <v>0</v>
      </c>
      <c r="AJ203" s="749">
        <f t="shared" si="116"/>
        <v>0</v>
      </c>
      <c r="AK203" s="749">
        <f t="shared" si="117"/>
        <v>0</v>
      </c>
      <c r="AL203" s="749">
        <f t="shared" si="118"/>
        <v>0</v>
      </c>
      <c r="AM203" s="749">
        <f t="shared" si="119"/>
        <v>0</v>
      </c>
      <c r="AN203" s="749">
        <f t="shared" si="120"/>
        <v>0</v>
      </c>
      <c r="AO203" s="749">
        <f t="shared" si="121"/>
        <v>0</v>
      </c>
      <c r="AP203" s="749">
        <f t="shared" si="122"/>
        <v>0</v>
      </c>
      <c r="AQ203" s="749">
        <f t="shared" si="123"/>
        <v>0</v>
      </c>
      <c r="AR203" s="749">
        <f t="shared" si="124"/>
        <v>0</v>
      </c>
      <c r="AS203" s="749">
        <f t="shared" si="125"/>
        <v>0</v>
      </c>
    </row>
    <row r="204" spans="2:45" outlineLevel="1" x14ac:dyDescent="0.2">
      <c r="B204" s="115">
        <v>196</v>
      </c>
      <c r="C204" s="38"/>
      <c r="D204" s="38"/>
      <c r="E204" s="33"/>
      <c r="F204" s="57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58"/>
      <c r="R204" s="58"/>
      <c r="S204" s="59"/>
      <c r="T204" s="59"/>
      <c r="U204" s="59"/>
      <c r="V204" s="176">
        <f t="shared" si="115"/>
        <v>0</v>
      </c>
      <c r="W204" s="176">
        <f t="shared" si="104"/>
        <v>0</v>
      </c>
      <c r="X204" s="176">
        <f t="shared" si="105"/>
        <v>0</v>
      </c>
      <c r="Y204" s="176">
        <f t="shared" si="106"/>
        <v>0</v>
      </c>
      <c r="Z204" s="176">
        <f t="shared" si="107"/>
        <v>0</v>
      </c>
      <c r="AA204" s="176">
        <f t="shared" si="108"/>
        <v>0</v>
      </c>
      <c r="AB204" s="176">
        <f t="shared" si="109"/>
        <v>0</v>
      </c>
      <c r="AC204" s="176">
        <f t="shared" si="110"/>
        <v>0</v>
      </c>
      <c r="AD204" s="176">
        <f t="shared" si="111"/>
        <v>0</v>
      </c>
      <c r="AE204" s="176">
        <f t="shared" si="112"/>
        <v>0</v>
      </c>
      <c r="AF204" s="430">
        <f t="shared" si="126"/>
        <v>0</v>
      </c>
      <c r="AG204" s="479">
        <f t="shared" si="113"/>
        <v>0</v>
      </c>
      <c r="AH204" s="203">
        <f t="shared" si="114"/>
        <v>0</v>
      </c>
      <c r="AI204" s="714">
        <f>IFERROR(VLOOKUP($C204,'General Information'!$B$69:$C$88,2,0),0)</f>
        <v>0</v>
      </c>
      <c r="AJ204" s="749">
        <f t="shared" si="116"/>
        <v>0</v>
      </c>
      <c r="AK204" s="749">
        <f t="shared" si="117"/>
        <v>0</v>
      </c>
      <c r="AL204" s="749">
        <f t="shared" si="118"/>
        <v>0</v>
      </c>
      <c r="AM204" s="749">
        <f t="shared" si="119"/>
        <v>0</v>
      </c>
      <c r="AN204" s="749">
        <f t="shared" si="120"/>
        <v>0</v>
      </c>
      <c r="AO204" s="749">
        <f t="shared" si="121"/>
        <v>0</v>
      </c>
      <c r="AP204" s="749">
        <f t="shared" si="122"/>
        <v>0</v>
      </c>
      <c r="AQ204" s="749">
        <f t="shared" si="123"/>
        <v>0</v>
      </c>
      <c r="AR204" s="749">
        <f t="shared" si="124"/>
        <v>0</v>
      </c>
      <c r="AS204" s="749">
        <f t="shared" si="125"/>
        <v>0</v>
      </c>
    </row>
    <row r="205" spans="2:45" outlineLevel="1" x14ac:dyDescent="0.2">
      <c r="B205" s="115">
        <v>197</v>
      </c>
      <c r="C205" s="38"/>
      <c r="D205" s="38"/>
      <c r="E205" s="33"/>
      <c r="F205" s="57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58"/>
      <c r="R205" s="58"/>
      <c r="S205" s="59"/>
      <c r="T205" s="59"/>
      <c r="U205" s="59"/>
      <c r="V205" s="176">
        <f t="shared" si="115"/>
        <v>0</v>
      </c>
      <c r="W205" s="176">
        <f t="shared" si="104"/>
        <v>0</v>
      </c>
      <c r="X205" s="176">
        <f t="shared" si="105"/>
        <v>0</v>
      </c>
      <c r="Y205" s="176">
        <f t="shared" si="106"/>
        <v>0</v>
      </c>
      <c r="Z205" s="176">
        <f t="shared" si="107"/>
        <v>0</v>
      </c>
      <c r="AA205" s="176">
        <f t="shared" si="108"/>
        <v>0</v>
      </c>
      <c r="AB205" s="176">
        <f t="shared" si="109"/>
        <v>0</v>
      </c>
      <c r="AC205" s="176">
        <f t="shared" si="110"/>
        <v>0</v>
      </c>
      <c r="AD205" s="176">
        <f t="shared" si="111"/>
        <v>0</v>
      </c>
      <c r="AE205" s="176">
        <f t="shared" si="112"/>
        <v>0</v>
      </c>
      <c r="AF205" s="430">
        <f t="shared" si="126"/>
        <v>0</v>
      </c>
      <c r="AG205" s="479">
        <f t="shared" si="113"/>
        <v>0</v>
      </c>
      <c r="AH205" s="203">
        <f t="shared" si="114"/>
        <v>0</v>
      </c>
      <c r="AI205" s="714">
        <f>IFERROR(VLOOKUP($C205,'General Information'!$B$69:$C$88,2,0),0)</f>
        <v>0</v>
      </c>
      <c r="AJ205" s="749">
        <f t="shared" si="116"/>
        <v>0</v>
      </c>
      <c r="AK205" s="749">
        <f t="shared" si="117"/>
        <v>0</v>
      </c>
      <c r="AL205" s="749">
        <f t="shared" si="118"/>
        <v>0</v>
      </c>
      <c r="AM205" s="749">
        <f t="shared" si="119"/>
        <v>0</v>
      </c>
      <c r="AN205" s="749">
        <f t="shared" si="120"/>
        <v>0</v>
      </c>
      <c r="AO205" s="749">
        <f t="shared" si="121"/>
        <v>0</v>
      </c>
      <c r="AP205" s="749">
        <f t="shared" si="122"/>
        <v>0</v>
      </c>
      <c r="AQ205" s="749">
        <f t="shared" si="123"/>
        <v>0</v>
      </c>
      <c r="AR205" s="749">
        <f t="shared" si="124"/>
        <v>0</v>
      </c>
      <c r="AS205" s="749">
        <f t="shared" si="125"/>
        <v>0</v>
      </c>
    </row>
    <row r="206" spans="2:45" outlineLevel="1" x14ac:dyDescent="0.2">
      <c r="B206" s="115">
        <v>198</v>
      </c>
      <c r="C206" s="38"/>
      <c r="D206" s="38"/>
      <c r="E206" s="33"/>
      <c r="F206" s="57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58"/>
      <c r="R206" s="58"/>
      <c r="S206" s="59"/>
      <c r="T206" s="59"/>
      <c r="U206" s="59"/>
      <c r="V206" s="176">
        <f t="shared" si="115"/>
        <v>0</v>
      </c>
      <c r="W206" s="176">
        <f t="shared" si="104"/>
        <v>0</v>
      </c>
      <c r="X206" s="176">
        <f t="shared" si="105"/>
        <v>0</v>
      </c>
      <c r="Y206" s="176">
        <f t="shared" si="106"/>
        <v>0</v>
      </c>
      <c r="Z206" s="176">
        <f t="shared" si="107"/>
        <v>0</v>
      </c>
      <c r="AA206" s="176">
        <f t="shared" si="108"/>
        <v>0</v>
      </c>
      <c r="AB206" s="176">
        <f t="shared" si="109"/>
        <v>0</v>
      </c>
      <c r="AC206" s="176">
        <f t="shared" si="110"/>
        <v>0</v>
      </c>
      <c r="AD206" s="176">
        <f t="shared" si="111"/>
        <v>0</v>
      </c>
      <c r="AE206" s="176">
        <f t="shared" si="112"/>
        <v>0</v>
      </c>
      <c r="AF206" s="430">
        <f t="shared" si="126"/>
        <v>0</v>
      </c>
      <c r="AG206" s="479">
        <f t="shared" si="113"/>
        <v>0</v>
      </c>
      <c r="AH206" s="203">
        <f t="shared" si="114"/>
        <v>0</v>
      </c>
      <c r="AI206" s="714">
        <f>IFERROR(VLOOKUP($C206,'General Information'!$B$69:$C$88,2,0),0)</f>
        <v>0</v>
      </c>
      <c r="AJ206" s="749">
        <f t="shared" si="116"/>
        <v>0</v>
      </c>
      <c r="AK206" s="749">
        <f t="shared" si="117"/>
        <v>0</v>
      </c>
      <c r="AL206" s="749">
        <f t="shared" si="118"/>
        <v>0</v>
      </c>
      <c r="AM206" s="749">
        <f t="shared" si="119"/>
        <v>0</v>
      </c>
      <c r="AN206" s="749">
        <f t="shared" si="120"/>
        <v>0</v>
      </c>
      <c r="AO206" s="749">
        <f t="shared" si="121"/>
        <v>0</v>
      </c>
      <c r="AP206" s="749">
        <f t="shared" si="122"/>
        <v>0</v>
      </c>
      <c r="AQ206" s="749">
        <f t="shared" si="123"/>
        <v>0</v>
      </c>
      <c r="AR206" s="749">
        <f t="shared" si="124"/>
        <v>0</v>
      </c>
      <c r="AS206" s="749">
        <f t="shared" si="125"/>
        <v>0</v>
      </c>
    </row>
    <row r="207" spans="2:45" outlineLevel="1" x14ac:dyDescent="0.2">
      <c r="B207" s="115">
        <v>199</v>
      </c>
      <c r="C207" s="38"/>
      <c r="D207" s="38"/>
      <c r="E207" s="33"/>
      <c r="F207" s="57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58"/>
      <c r="R207" s="58"/>
      <c r="S207" s="59"/>
      <c r="T207" s="59"/>
      <c r="U207" s="59"/>
      <c r="V207" s="176">
        <f t="shared" si="115"/>
        <v>0</v>
      </c>
      <c r="W207" s="176">
        <f t="shared" si="104"/>
        <v>0</v>
      </c>
      <c r="X207" s="176">
        <f t="shared" si="105"/>
        <v>0</v>
      </c>
      <c r="Y207" s="176">
        <f t="shared" si="106"/>
        <v>0</v>
      </c>
      <c r="Z207" s="176">
        <f t="shared" si="107"/>
        <v>0</v>
      </c>
      <c r="AA207" s="176">
        <f t="shared" si="108"/>
        <v>0</v>
      </c>
      <c r="AB207" s="176">
        <f t="shared" si="109"/>
        <v>0</v>
      </c>
      <c r="AC207" s="176">
        <f t="shared" si="110"/>
        <v>0</v>
      </c>
      <c r="AD207" s="176">
        <f t="shared" si="111"/>
        <v>0</v>
      </c>
      <c r="AE207" s="176">
        <f t="shared" si="112"/>
        <v>0</v>
      </c>
      <c r="AF207" s="430">
        <f t="shared" si="126"/>
        <v>0</v>
      </c>
      <c r="AG207" s="479">
        <f t="shared" si="113"/>
        <v>0</v>
      </c>
      <c r="AH207" s="203">
        <f t="shared" si="114"/>
        <v>0</v>
      </c>
      <c r="AI207" s="714">
        <f>IFERROR(VLOOKUP($C207,'General Information'!$B$69:$C$88,2,0),0)</f>
        <v>0</v>
      </c>
      <c r="AJ207" s="749">
        <f t="shared" si="116"/>
        <v>0</v>
      </c>
      <c r="AK207" s="749">
        <f t="shared" si="117"/>
        <v>0</v>
      </c>
      <c r="AL207" s="749">
        <f t="shared" si="118"/>
        <v>0</v>
      </c>
      <c r="AM207" s="749">
        <f t="shared" si="119"/>
        <v>0</v>
      </c>
      <c r="AN207" s="749">
        <f t="shared" si="120"/>
        <v>0</v>
      </c>
      <c r="AO207" s="749">
        <f t="shared" si="121"/>
        <v>0</v>
      </c>
      <c r="AP207" s="749">
        <f t="shared" si="122"/>
        <v>0</v>
      </c>
      <c r="AQ207" s="749">
        <f t="shared" si="123"/>
        <v>0</v>
      </c>
      <c r="AR207" s="749">
        <f t="shared" si="124"/>
        <v>0</v>
      </c>
      <c r="AS207" s="749">
        <f t="shared" si="125"/>
        <v>0</v>
      </c>
    </row>
    <row r="208" spans="2:45" outlineLevel="1" x14ac:dyDescent="0.2">
      <c r="B208" s="115">
        <v>200</v>
      </c>
      <c r="C208" s="89"/>
      <c r="D208" s="89"/>
      <c r="E208" s="90"/>
      <c r="F208" s="9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92"/>
      <c r="R208" s="92"/>
      <c r="S208" s="93"/>
      <c r="T208" s="59"/>
      <c r="U208" s="93"/>
      <c r="V208" s="176">
        <f t="shared" si="115"/>
        <v>0</v>
      </c>
      <c r="W208" s="176">
        <f t="shared" si="104"/>
        <v>0</v>
      </c>
      <c r="X208" s="176">
        <f t="shared" si="105"/>
        <v>0</v>
      </c>
      <c r="Y208" s="176">
        <f t="shared" si="106"/>
        <v>0</v>
      </c>
      <c r="Z208" s="176">
        <f t="shared" si="107"/>
        <v>0</v>
      </c>
      <c r="AA208" s="176">
        <f t="shared" si="108"/>
        <v>0</v>
      </c>
      <c r="AB208" s="176">
        <f t="shared" si="109"/>
        <v>0</v>
      </c>
      <c r="AC208" s="176">
        <f t="shared" si="110"/>
        <v>0</v>
      </c>
      <c r="AD208" s="176">
        <f t="shared" si="111"/>
        <v>0</v>
      </c>
      <c r="AE208" s="176">
        <f t="shared" si="112"/>
        <v>0</v>
      </c>
      <c r="AF208" s="430">
        <f t="shared" si="126"/>
        <v>0</v>
      </c>
      <c r="AG208" s="479">
        <f t="shared" si="113"/>
        <v>0</v>
      </c>
      <c r="AH208" s="203">
        <f t="shared" si="114"/>
        <v>0</v>
      </c>
      <c r="AI208" s="714">
        <f>IFERROR(VLOOKUP($C208,'General Information'!$B$69:$C$88,2,0),0)</f>
        <v>0</v>
      </c>
      <c r="AJ208" s="749">
        <f t="shared" si="116"/>
        <v>0</v>
      </c>
      <c r="AK208" s="749">
        <f t="shared" si="117"/>
        <v>0</v>
      </c>
      <c r="AL208" s="749">
        <f t="shared" si="118"/>
        <v>0</v>
      </c>
      <c r="AM208" s="749">
        <f t="shared" si="119"/>
        <v>0</v>
      </c>
      <c r="AN208" s="749">
        <f t="shared" si="120"/>
        <v>0</v>
      </c>
      <c r="AO208" s="749">
        <f t="shared" si="121"/>
        <v>0</v>
      </c>
      <c r="AP208" s="749">
        <f t="shared" si="122"/>
        <v>0</v>
      </c>
      <c r="AQ208" s="749">
        <f t="shared" si="123"/>
        <v>0</v>
      </c>
      <c r="AR208" s="749">
        <f t="shared" si="124"/>
        <v>0</v>
      </c>
      <c r="AS208" s="749">
        <f t="shared" si="125"/>
        <v>0</v>
      </c>
    </row>
    <row r="209" spans="1:45" s="480" customFormat="1" ht="21.75" customHeight="1" x14ac:dyDescent="0.2">
      <c r="A209" s="104" t="s">
        <v>356</v>
      </c>
      <c r="B209" s="94"/>
      <c r="C209" s="95"/>
      <c r="D209" s="95"/>
      <c r="E209" s="95"/>
      <c r="F209" s="95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95"/>
      <c r="R209" s="95"/>
      <c r="S209" s="95"/>
      <c r="T209" s="95"/>
      <c r="U209" s="95"/>
      <c r="AF209" s="430"/>
      <c r="AG209" s="96"/>
      <c r="AI209" s="714"/>
    </row>
    <row r="210" spans="1:45" s="478" customFormat="1" ht="15" customHeight="1" x14ac:dyDescent="0.25">
      <c r="A210" s="477"/>
      <c r="B210" s="668" t="s">
        <v>3</v>
      </c>
      <c r="C210" s="668"/>
      <c r="D210" s="668"/>
      <c r="E210" s="425"/>
      <c r="F210" s="434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434"/>
      <c r="R210" s="101"/>
      <c r="S210" s="101"/>
      <c r="T210" s="101"/>
      <c r="U210" s="101"/>
      <c r="V210" s="102">
        <f>SUM(V212:V311)</f>
        <v>591884.06541356794</v>
      </c>
      <c r="W210" s="102">
        <f t="shared" ref="W210:AG210" si="127">SUM(W212:W311)</f>
        <v>656183.19082334498</v>
      </c>
      <c r="X210" s="102">
        <f t="shared" si="127"/>
        <v>661188.56421200559</v>
      </c>
      <c r="Y210" s="102">
        <f t="shared" si="127"/>
        <v>666363.40140220046</v>
      </c>
      <c r="Z210" s="102">
        <f t="shared" si="127"/>
        <v>671714.52096783032</v>
      </c>
      <c r="AA210" s="102">
        <f t="shared" si="127"/>
        <v>671302.98820133577</v>
      </c>
      <c r="AB210" s="102">
        <f t="shared" si="127"/>
        <v>0</v>
      </c>
      <c r="AC210" s="102">
        <f t="shared" si="127"/>
        <v>0</v>
      </c>
      <c r="AD210" s="102">
        <f t="shared" si="127"/>
        <v>0</v>
      </c>
      <c r="AE210" s="102">
        <f t="shared" si="127"/>
        <v>0</v>
      </c>
      <c r="AF210" s="102">
        <f t="shared" si="127"/>
        <v>3918636.7310202844</v>
      </c>
      <c r="AG210" s="101">
        <f t="shared" si="127"/>
        <v>1027469.301545457</v>
      </c>
      <c r="AH210" s="112">
        <f>IFERROR(SUM(AH212:AH311),0)</f>
        <v>7.2162635147225526E-2</v>
      </c>
      <c r="AI210" s="714"/>
    </row>
    <row r="211" spans="1:45" s="109" customFormat="1" ht="30" customHeight="1" x14ac:dyDescent="0.2">
      <c r="B211" s="171"/>
      <c r="C211" s="88" t="s">
        <v>498</v>
      </c>
      <c r="D211" s="88" t="s">
        <v>168</v>
      </c>
      <c r="E211" s="88" t="s">
        <v>529</v>
      </c>
      <c r="F211" s="88" t="s">
        <v>138</v>
      </c>
      <c r="G211" s="88" t="s">
        <v>169</v>
      </c>
      <c r="H211" s="88" t="s">
        <v>170</v>
      </c>
      <c r="I211" s="88" t="s">
        <v>171</v>
      </c>
      <c r="J211" s="88" t="s">
        <v>172</v>
      </c>
      <c r="K211" s="88" t="s">
        <v>173</v>
      </c>
      <c r="L211" s="88" t="s">
        <v>174</v>
      </c>
      <c r="M211" s="88" t="s">
        <v>175</v>
      </c>
      <c r="N211" s="88" t="s">
        <v>176</v>
      </c>
      <c r="O211" s="88" t="s">
        <v>177</v>
      </c>
      <c r="P211" s="88" t="s">
        <v>178</v>
      </c>
      <c r="Q211" s="88" t="s">
        <v>26</v>
      </c>
      <c r="R211" s="88" t="s">
        <v>26</v>
      </c>
      <c r="S211" s="88" t="s">
        <v>25</v>
      </c>
      <c r="T211" s="88" t="s">
        <v>133</v>
      </c>
      <c r="U211" s="88" t="s">
        <v>134</v>
      </c>
      <c r="V211" s="88" t="s">
        <v>77</v>
      </c>
      <c r="W211" s="88" t="s">
        <v>78</v>
      </c>
      <c r="X211" s="88" t="s">
        <v>79</v>
      </c>
      <c r="Y211" s="88" t="s">
        <v>80</v>
      </c>
      <c r="Z211" s="88" t="s">
        <v>81</v>
      </c>
      <c r="AA211" s="88" t="s">
        <v>82</v>
      </c>
      <c r="AB211" s="88" t="s">
        <v>83</v>
      </c>
      <c r="AC211" s="88" t="s">
        <v>84</v>
      </c>
      <c r="AD211" s="88" t="s">
        <v>85</v>
      </c>
      <c r="AE211" s="88" t="s">
        <v>86</v>
      </c>
      <c r="AF211" s="88" t="s">
        <v>87</v>
      </c>
      <c r="AG211" s="88" t="s">
        <v>88</v>
      </c>
      <c r="AH211" s="88" t="s">
        <v>371</v>
      </c>
      <c r="AI211" s="714"/>
    </row>
    <row r="212" spans="1:45" x14ac:dyDescent="0.2">
      <c r="B212" s="103">
        <v>1</v>
      </c>
      <c r="C212" s="38" t="s">
        <v>546</v>
      </c>
      <c r="D212" s="38" t="s">
        <v>705</v>
      </c>
      <c r="E212" s="33" t="s">
        <v>706</v>
      </c>
      <c r="F212" s="57">
        <v>13300</v>
      </c>
      <c r="G212" s="220">
        <v>1</v>
      </c>
      <c r="H212" s="220">
        <v>1</v>
      </c>
      <c r="I212" s="220">
        <v>1</v>
      </c>
      <c r="J212" s="220">
        <v>1</v>
      </c>
      <c r="K212" s="220">
        <v>1</v>
      </c>
      <c r="L212" s="220">
        <v>1</v>
      </c>
      <c r="M212" s="127"/>
      <c r="N212" s="127"/>
      <c r="O212" s="127"/>
      <c r="P212" s="127"/>
      <c r="Q212" s="121"/>
      <c r="R212" s="120"/>
      <c r="S212" s="60"/>
      <c r="T212" s="60"/>
      <c r="U212" s="60"/>
      <c r="V212" s="2">
        <f t="shared" ref="V212:V226" si="128">$F212*G212</f>
        <v>13300</v>
      </c>
      <c r="W212" s="2">
        <f t="shared" ref="W212:W226" si="129">$F212*H212</f>
        <v>13300</v>
      </c>
      <c r="X212" s="2">
        <f t="shared" ref="X212:X226" si="130">$F212*I212</f>
        <v>13300</v>
      </c>
      <c r="Y212" s="2">
        <f t="shared" ref="Y212:Y226" si="131">$F212*J212</f>
        <v>13300</v>
      </c>
      <c r="Z212" s="2">
        <f t="shared" ref="Z212:Z226" si="132">$F212*K212</f>
        <v>13300</v>
      </c>
      <c r="AA212" s="2">
        <f t="shared" ref="AA212:AA226" si="133">$F212*L212</f>
        <v>13300</v>
      </c>
      <c r="AB212" s="2">
        <f t="shared" ref="AB212:AB226" si="134">$F212*M212</f>
        <v>0</v>
      </c>
      <c r="AC212" s="2">
        <f t="shared" ref="AC212:AC226" si="135">$F212*N212</f>
        <v>0</v>
      </c>
      <c r="AD212" s="2">
        <f t="shared" ref="AD212:AD226" si="136">$F212*O212</f>
        <v>0</v>
      </c>
      <c r="AE212" s="2">
        <f t="shared" ref="AE212:AE226" si="137">$F212*P212</f>
        <v>0</v>
      </c>
      <c r="AF212" s="202">
        <f>SUM(V212:AE212)</f>
        <v>79800</v>
      </c>
      <c r="AG212" s="178">
        <f t="shared" ref="AG212:AG243" si="138">SUM(G212:P212)</f>
        <v>6</v>
      </c>
      <c r="AH212" s="203">
        <f t="shared" ref="AH212:AH243" si="139">IFERROR($AF212/SUM($AF$7,$AF$210,$AF$313,$AF$366,$AF$569,$AF$622),0)</f>
        <v>1.4695361371885195E-3</v>
      </c>
      <c r="AI212" s="714">
        <f>IFERROR(VLOOKUP($C212,'General Information'!$B$69:$C$88,2,0),0)</f>
        <v>0.15440000000000001</v>
      </c>
      <c r="AJ212" s="749">
        <f>(1+$AI212)*V212</f>
        <v>15353.52</v>
      </c>
      <c r="AK212" s="749">
        <f t="shared" ref="AK212" si="140">(1+$AI212)*W212</f>
        <v>15353.52</v>
      </c>
      <c r="AL212" s="749">
        <f t="shared" ref="AL212" si="141">(1+$AI212)*X212</f>
        <v>15353.52</v>
      </c>
      <c r="AM212" s="749">
        <f t="shared" ref="AM212" si="142">(1+$AI212)*Y212</f>
        <v>15353.52</v>
      </c>
      <c r="AN212" s="749">
        <f t="shared" ref="AN212" si="143">(1+$AI212)*Z212</f>
        <v>15353.52</v>
      </c>
      <c r="AO212" s="749">
        <f t="shared" ref="AO212" si="144">(1+$AI212)*AA212</f>
        <v>15353.52</v>
      </c>
      <c r="AP212" s="749">
        <f t="shared" ref="AP212" si="145">(1+$AI212)*AB212</f>
        <v>0</v>
      </c>
      <c r="AQ212" s="749">
        <f t="shared" ref="AQ212" si="146">(1+$AI212)*AC212</f>
        <v>0</v>
      </c>
      <c r="AR212" s="749">
        <f t="shared" ref="AR212" si="147">(1+$AI212)*AD212</f>
        <v>0</v>
      </c>
      <c r="AS212" s="749">
        <f t="shared" ref="AS212" si="148">(1+$AI212)*AE212</f>
        <v>0</v>
      </c>
    </row>
    <row r="213" spans="1:45" x14ac:dyDescent="0.2">
      <c r="B213" s="103">
        <v>2</v>
      </c>
      <c r="C213" s="38" t="s">
        <v>546</v>
      </c>
      <c r="D213" s="38" t="s">
        <v>707</v>
      </c>
      <c r="E213" s="33" t="s">
        <v>708</v>
      </c>
      <c r="F213" s="57">
        <v>5301.4553014553012</v>
      </c>
      <c r="G213" s="220">
        <v>1</v>
      </c>
      <c r="H213" s="220">
        <v>0</v>
      </c>
      <c r="I213" s="220">
        <v>0</v>
      </c>
      <c r="J213" s="220">
        <v>0</v>
      </c>
      <c r="K213" s="220">
        <v>0</v>
      </c>
      <c r="L213" s="220">
        <v>0</v>
      </c>
      <c r="M213" s="127"/>
      <c r="N213" s="127"/>
      <c r="O213" s="127"/>
      <c r="P213" s="127"/>
      <c r="Q213" s="121"/>
      <c r="R213" s="120"/>
      <c r="S213" s="60"/>
      <c r="T213" s="60"/>
      <c r="U213" s="60"/>
      <c r="V213" s="176">
        <f t="shared" si="128"/>
        <v>5301.4553014553012</v>
      </c>
      <c r="W213" s="176">
        <f t="shared" si="129"/>
        <v>0</v>
      </c>
      <c r="X213" s="176">
        <f t="shared" si="130"/>
        <v>0</v>
      </c>
      <c r="Y213" s="176">
        <f t="shared" si="131"/>
        <v>0</v>
      </c>
      <c r="Z213" s="176">
        <f t="shared" si="132"/>
        <v>0</v>
      </c>
      <c r="AA213" s="176">
        <f t="shared" si="133"/>
        <v>0</v>
      </c>
      <c r="AB213" s="176">
        <f t="shared" si="134"/>
        <v>0</v>
      </c>
      <c r="AC213" s="176">
        <f t="shared" si="135"/>
        <v>0</v>
      </c>
      <c r="AD213" s="176">
        <f t="shared" si="136"/>
        <v>0</v>
      </c>
      <c r="AE213" s="176">
        <f t="shared" si="137"/>
        <v>0</v>
      </c>
      <c r="AF213" s="430">
        <f>SUM(V213:AE213)</f>
        <v>5301.4553014553012</v>
      </c>
      <c r="AG213" s="178">
        <f t="shared" si="138"/>
        <v>1</v>
      </c>
      <c r="AH213" s="203">
        <f t="shared" si="139"/>
        <v>9.7627570741581728E-5</v>
      </c>
      <c r="AI213" s="714">
        <f>IFERROR(VLOOKUP($C213,'General Information'!$B$69:$C$88,2,0),0)</f>
        <v>0.15440000000000001</v>
      </c>
      <c r="AJ213" s="749">
        <f t="shared" ref="AJ213:AJ276" si="149">(1+$AI213)*V213</f>
        <v>6120</v>
      </c>
      <c r="AK213" s="749">
        <f t="shared" ref="AK213:AK276" si="150">(1+$AI213)*W213</f>
        <v>0</v>
      </c>
      <c r="AL213" s="749">
        <f t="shared" ref="AL213:AL276" si="151">(1+$AI213)*X213</f>
        <v>0</v>
      </c>
      <c r="AM213" s="749">
        <f t="shared" ref="AM213:AM276" si="152">(1+$AI213)*Y213</f>
        <v>0</v>
      </c>
      <c r="AN213" s="749">
        <f t="shared" ref="AN213:AN276" si="153">(1+$AI213)*Z213</f>
        <v>0</v>
      </c>
      <c r="AO213" s="749">
        <f t="shared" ref="AO213:AO276" si="154">(1+$AI213)*AA213</f>
        <v>0</v>
      </c>
      <c r="AP213" s="749">
        <f t="shared" ref="AP213:AP276" si="155">(1+$AI213)*AB213</f>
        <v>0</v>
      </c>
      <c r="AQ213" s="749">
        <f t="shared" ref="AQ213:AQ276" si="156">(1+$AI213)*AC213</f>
        <v>0</v>
      </c>
      <c r="AR213" s="749">
        <f t="shared" ref="AR213:AR276" si="157">(1+$AI213)*AD213</f>
        <v>0</v>
      </c>
      <c r="AS213" s="749">
        <f t="shared" ref="AS213:AS276" si="158">(1+$AI213)*AE213</f>
        <v>0</v>
      </c>
    </row>
    <row r="214" spans="1:45" x14ac:dyDescent="0.2">
      <c r="B214" s="103">
        <v>3</v>
      </c>
      <c r="C214" s="38" t="s">
        <v>546</v>
      </c>
      <c r="D214" s="38" t="s">
        <v>709</v>
      </c>
      <c r="E214" s="33" t="s">
        <v>710</v>
      </c>
      <c r="F214" s="57">
        <v>77650.64</v>
      </c>
      <c r="G214" s="127">
        <v>0</v>
      </c>
      <c r="H214" s="127">
        <v>1</v>
      </c>
      <c r="I214" s="127">
        <v>0</v>
      </c>
      <c r="J214" s="127">
        <v>0</v>
      </c>
      <c r="K214" s="127">
        <v>0</v>
      </c>
      <c r="L214" s="127">
        <v>0</v>
      </c>
      <c r="M214" s="127"/>
      <c r="N214" s="127"/>
      <c r="O214" s="127"/>
      <c r="P214" s="127"/>
      <c r="Q214" s="121"/>
      <c r="R214" s="120"/>
      <c r="S214" s="60"/>
      <c r="T214" s="60"/>
      <c r="U214" s="60"/>
      <c r="V214" s="176">
        <f t="shared" si="128"/>
        <v>0</v>
      </c>
      <c r="W214" s="176">
        <f t="shared" si="129"/>
        <v>77650.64</v>
      </c>
      <c r="X214" s="176">
        <f t="shared" si="130"/>
        <v>0</v>
      </c>
      <c r="Y214" s="176">
        <f t="shared" si="131"/>
        <v>0</v>
      </c>
      <c r="Z214" s="176">
        <f t="shared" si="132"/>
        <v>0</v>
      </c>
      <c r="AA214" s="176">
        <f t="shared" si="133"/>
        <v>0</v>
      </c>
      <c r="AB214" s="176">
        <f t="shared" si="134"/>
        <v>0</v>
      </c>
      <c r="AC214" s="176">
        <f t="shared" si="135"/>
        <v>0</v>
      </c>
      <c r="AD214" s="176">
        <f t="shared" si="136"/>
        <v>0</v>
      </c>
      <c r="AE214" s="176">
        <f t="shared" si="137"/>
        <v>0</v>
      </c>
      <c r="AF214" s="430">
        <f t="shared" ref="AF214:AF277" si="159">SUM(V214:AE214)</f>
        <v>77650.64</v>
      </c>
      <c r="AG214" s="178">
        <f t="shared" si="138"/>
        <v>1</v>
      </c>
      <c r="AH214" s="203">
        <f t="shared" si="139"/>
        <v>1.4299551573410567E-3</v>
      </c>
      <c r="AI214" s="714">
        <f>IFERROR(VLOOKUP($C214,'General Information'!$B$69:$C$88,2,0),0)</f>
        <v>0.15440000000000001</v>
      </c>
      <c r="AJ214" s="749">
        <f t="shared" si="149"/>
        <v>0</v>
      </c>
      <c r="AK214" s="749">
        <f t="shared" si="150"/>
        <v>89639.898816000001</v>
      </c>
      <c r="AL214" s="749">
        <f t="shared" si="151"/>
        <v>0</v>
      </c>
      <c r="AM214" s="749">
        <f t="shared" si="152"/>
        <v>0</v>
      </c>
      <c r="AN214" s="749">
        <f t="shared" si="153"/>
        <v>0</v>
      </c>
      <c r="AO214" s="749">
        <f t="shared" si="154"/>
        <v>0</v>
      </c>
      <c r="AP214" s="749">
        <f t="shared" si="155"/>
        <v>0</v>
      </c>
      <c r="AQ214" s="749">
        <f t="shared" si="156"/>
        <v>0</v>
      </c>
      <c r="AR214" s="749">
        <f t="shared" si="157"/>
        <v>0</v>
      </c>
      <c r="AS214" s="749">
        <f t="shared" si="158"/>
        <v>0</v>
      </c>
    </row>
    <row r="215" spans="1:45" x14ac:dyDescent="0.2">
      <c r="B215" s="103">
        <v>4</v>
      </c>
      <c r="C215" s="38" t="s">
        <v>546</v>
      </c>
      <c r="D215" s="38" t="s">
        <v>709</v>
      </c>
      <c r="E215" s="33" t="s">
        <v>710</v>
      </c>
      <c r="F215" s="57">
        <v>80955.63</v>
      </c>
      <c r="G215" s="127">
        <v>0</v>
      </c>
      <c r="H215" s="127">
        <v>0</v>
      </c>
      <c r="I215" s="127">
        <v>1</v>
      </c>
      <c r="J215" s="127">
        <v>0</v>
      </c>
      <c r="K215" s="127">
        <v>0</v>
      </c>
      <c r="L215" s="127">
        <v>0</v>
      </c>
      <c r="M215" s="127"/>
      <c r="N215" s="127"/>
      <c r="O215" s="127"/>
      <c r="P215" s="127"/>
      <c r="Q215" s="121"/>
      <c r="R215" s="120"/>
      <c r="S215" s="60"/>
      <c r="T215" s="60"/>
      <c r="U215" s="60"/>
      <c r="V215" s="176">
        <f t="shared" si="128"/>
        <v>0</v>
      </c>
      <c r="W215" s="176">
        <f t="shared" si="129"/>
        <v>0</v>
      </c>
      <c r="X215" s="176">
        <f t="shared" si="130"/>
        <v>80955.63</v>
      </c>
      <c r="Y215" s="176">
        <f t="shared" si="131"/>
        <v>0</v>
      </c>
      <c r="Z215" s="176">
        <f t="shared" si="132"/>
        <v>0</v>
      </c>
      <c r="AA215" s="176">
        <f t="shared" si="133"/>
        <v>0</v>
      </c>
      <c r="AB215" s="176">
        <f t="shared" si="134"/>
        <v>0</v>
      </c>
      <c r="AC215" s="176">
        <f t="shared" si="135"/>
        <v>0</v>
      </c>
      <c r="AD215" s="176">
        <f t="shared" si="136"/>
        <v>0</v>
      </c>
      <c r="AE215" s="176">
        <f t="shared" si="137"/>
        <v>0</v>
      </c>
      <c r="AF215" s="430">
        <f t="shared" si="159"/>
        <v>80955.63</v>
      </c>
      <c r="AG215" s="178">
        <f t="shared" si="138"/>
        <v>1</v>
      </c>
      <c r="AH215" s="203">
        <f t="shared" si="139"/>
        <v>1.4908173407752259E-3</v>
      </c>
      <c r="AI215" s="714">
        <f>IFERROR(VLOOKUP($C215,'General Information'!$B$69:$C$88,2,0),0)</f>
        <v>0.15440000000000001</v>
      </c>
      <c r="AJ215" s="749">
        <f t="shared" si="149"/>
        <v>0</v>
      </c>
      <c r="AK215" s="749">
        <f t="shared" si="150"/>
        <v>0</v>
      </c>
      <c r="AL215" s="749">
        <f t="shared" si="151"/>
        <v>93455.179272000008</v>
      </c>
      <c r="AM215" s="749">
        <f t="shared" si="152"/>
        <v>0</v>
      </c>
      <c r="AN215" s="749">
        <f t="shared" si="153"/>
        <v>0</v>
      </c>
      <c r="AO215" s="749">
        <f t="shared" si="154"/>
        <v>0</v>
      </c>
      <c r="AP215" s="749">
        <f t="shared" si="155"/>
        <v>0</v>
      </c>
      <c r="AQ215" s="749">
        <f t="shared" si="156"/>
        <v>0</v>
      </c>
      <c r="AR215" s="749">
        <f t="shared" si="157"/>
        <v>0</v>
      </c>
      <c r="AS215" s="749">
        <f t="shared" si="158"/>
        <v>0</v>
      </c>
    </row>
    <row r="216" spans="1:45" x14ac:dyDescent="0.2">
      <c r="B216" s="103">
        <v>5</v>
      </c>
      <c r="C216" s="38" t="s">
        <v>546</v>
      </c>
      <c r="D216" s="38" t="s">
        <v>709</v>
      </c>
      <c r="E216" s="33" t="s">
        <v>710</v>
      </c>
      <c r="F216" s="57">
        <v>84359.77</v>
      </c>
      <c r="G216" s="127">
        <v>0</v>
      </c>
      <c r="H216" s="127">
        <v>0</v>
      </c>
      <c r="I216" s="127">
        <v>0</v>
      </c>
      <c r="J216" s="127">
        <v>1</v>
      </c>
      <c r="K216" s="127">
        <v>0</v>
      </c>
      <c r="L216" s="127">
        <v>0</v>
      </c>
      <c r="M216" s="127"/>
      <c r="N216" s="127"/>
      <c r="O216" s="127"/>
      <c r="P216" s="127"/>
      <c r="Q216" s="121"/>
      <c r="R216" s="120"/>
      <c r="S216" s="60"/>
      <c r="T216" s="60"/>
      <c r="U216" s="60"/>
      <c r="V216" s="176">
        <f t="shared" si="128"/>
        <v>0</v>
      </c>
      <c r="W216" s="176">
        <f t="shared" si="129"/>
        <v>0</v>
      </c>
      <c r="X216" s="176">
        <f t="shared" si="130"/>
        <v>0</v>
      </c>
      <c r="Y216" s="176">
        <f t="shared" si="131"/>
        <v>84359.77</v>
      </c>
      <c r="Z216" s="176">
        <f t="shared" si="132"/>
        <v>0</v>
      </c>
      <c r="AA216" s="176">
        <f t="shared" si="133"/>
        <v>0</v>
      </c>
      <c r="AB216" s="176">
        <f t="shared" si="134"/>
        <v>0</v>
      </c>
      <c r="AC216" s="176">
        <f t="shared" si="135"/>
        <v>0</v>
      </c>
      <c r="AD216" s="176">
        <f t="shared" si="136"/>
        <v>0</v>
      </c>
      <c r="AE216" s="176">
        <f t="shared" si="137"/>
        <v>0</v>
      </c>
      <c r="AF216" s="430">
        <f t="shared" si="159"/>
        <v>84359.77</v>
      </c>
      <c r="AG216" s="178">
        <f t="shared" si="138"/>
        <v>1</v>
      </c>
      <c r="AH216" s="203">
        <f t="shared" si="139"/>
        <v>1.553505395236992E-3</v>
      </c>
      <c r="AI216" s="714">
        <f>IFERROR(VLOOKUP($C216,'General Information'!$B$69:$C$88,2,0),0)</f>
        <v>0.15440000000000001</v>
      </c>
      <c r="AJ216" s="749">
        <f t="shared" si="149"/>
        <v>0</v>
      </c>
      <c r="AK216" s="749">
        <f t="shared" si="150"/>
        <v>0</v>
      </c>
      <c r="AL216" s="749">
        <f t="shared" si="151"/>
        <v>0</v>
      </c>
      <c r="AM216" s="749">
        <f t="shared" si="152"/>
        <v>97384.91848800001</v>
      </c>
      <c r="AN216" s="749">
        <f t="shared" si="153"/>
        <v>0</v>
      </c>
      <c r="AO216" s="749">
        <f t="shared" si="154"/>
        <v>0</v>
      </c>
      <c r="AP216" s="749">
        <f t="shared" si="155"/>
        <v>0</v>
      </c>
      <c r="AQ216" s="749">
        <f t="shared" si="156"/>
        <v>0</v>
      </c>
      <c r="AR216" s="749">
        <f t="shared" si="157"/>
        <v>0</v>
      </c>
      <c r="AS216" s="749">
        <f t="shared" si="158"/>
        <v>0</v>
      </c>
    </row>
    <row r="217" spans="1:45" x14ac:dyDescent="0.2">
      <c r="B217" s="103">
        <v>6</v>
      </c>
      <c r="C217" s="38" t="s">
        <v>546</v>
      </c>
      <c r="D217" s="38" t="s">
        <v>709</v>
      </c>
      <c r="E217" s="33" t="s">
        <v>710</v>
      </c>
      <c r="F217" s="57">
        <v>87866.03</v>
      </c>
      <c r="G217" s="127">
        <v>0</v>
      </c>
      <c r="H217" s="127">
        <v>0</v>
      </c>
      <c r="I217" s="127">
        <v>0</v>
      </c>
      <c r="J217" s="127">
        <v>0</v>
      </c>
      <c r="K217" s="127">
        <v>1</v>
      </c>
      <c r="L217" s="127">
        <v>0</v>
      </c>
      <c r="M217" s="127"/>
      <c r="N217" s="127"/>
      <c r="O217" s="127"/>
      <c r="P217" s="127"/>
      <c r="Q217" s="121"/>
      <c r="R217" s="120"/>
      <c r="S217" s="60"/>
      <c r="T217" s="60"/>
      <c r="U217" s="60"/>
      <c r="V217" s="176">
        <f t="shared" si="128"/>
        <v>0</v>
      </c>
      <c r="W217" s="176">
        <f t="shared" si="129"/>
        <v>0</v>
      </c>
      <c r="X217" s="176">
        <f t="shared" si="130"/>
        <v>0</v>
      </c>
      <c r="Y217" s="176">
        <f t="shared" si="131"/>
        <v>0</v>
      </c>
      <c r="Z217" s="176">
        <f t="shared" si="132"/>
        <v>87866.03</v>
      </c>
      <c r="AA217" s="176">
        <f t="shared" si="133"/>
        <v>0</v>
      </c>
      <c r="AB217" s="176">
        <f t="shared" si="134"/>
        <v>0</v>
      </c>
      <c r="AC217" s="176">
        <f t="shared" si="135"/>
        <v>0</v>
      </c>
      <c r="AD217" s="176">
        <f t="shared" si="136"/>
        <v>0</v>
      </c>
      <c r="AE217" s="176">
        <f t="shared" si="137"/>
        <v>0</v>
      </c>
      <c r="AF217" s="430">
        <f t="shared" si="159"/>
        <v>87866.03</v>
      </c>
      <c r="AG217" s="178">
        <f t="shared" si="138"/>
        <v>1</v>
      </c>
      <c r="AH217" s="203">
        <f t="shared" si="139"/>
        <v>1.6180740139886036E-3</v>
      </c>
      <c r="AI217" s="714">
        <f>IFERROR(VLOOKUP($C217,'General Information'!$B$69:$C$88,2,0),0)</f>
        <v>0.15440000000000001</v>
      </c>
      <c r="AJ217" s="749">
        <f t="shared" si="149"/>
        <v>0</v>
      </c>
      <c r="AK217" s="749">
        <f t="shared" si="150"/>
        <v>0</v>
      </c>
      <c r="AL217" s="749">
        <f t="shared" si="151"/>
        <v>0</v>
      </c>
      <c r="AM217" s="749">
        <f t="shared" si="152"/>
        <v>0</v>
      </c>
      <c r="AN217" s="749">
        <f t="shared" si="153"/>
        <v>101432.54503200001</v>
      </c>
      <c r="AO217" s="749">
        <f t="shared" si="154"/>
        <v>0</v>
      </c>
      <c r="AP217" s="749">
        <f t="shared" si="155"/>
        <v>0</v>
      </c>
      <c r="AQ217" s="749">
        <f t="shared" si="156"/>
        <v>0</v>
      </c>
      <c r="AR217" s="749">
        <f t="shared" si="157"/>
        <v>0</v>
      </c>
      <c r="AS217" s="749">
        <f t="shared" si="158"/>
        <v>0</v>
      </c>
    </row>
    <row r="218" spans="1:45" x14ac:dyDescent="0.2">
      <c r="B218" s="103">
        <v>7</v>
      </c>
      <c r="C218" s="38" t="s">
        <v>546</v>
      </c>
      <c r="D218" s="38" t="s">
        <v>709</v>
      </c>
      <c r="E218" s="33" t="s">
        <v>710</v>
      </c>
      <c r="F218" s="57">
        <v>91477.49</v>
      </c>
      <c r="G218" s="127">
        <v>0</v>
      </c>
      <c r="H218" s="127">
        <v>0</v>
      </c>
      <c r="I218" s="127">
        <v>0</v>
      </c>
      <c r="J218" s="127">
        <v>0</v>
      </c>
      <c r="K218" s="127">
        <v>0</v>
      </c>
      <c r="L218" s="127">
        <v>1</v>
      </c>
      <c r="M218" s="127"/>
      <c r="N218" s="127"/>
      <c r="O218" s="127"/>
      <c r="P218" s="127"/>
      <c r="Q218" s="121"/>
      <c r="R218" s="120"/>
      <c r="S218" s="60"/>
      <c r="T218" s="60"/>
      <c r="U218" s="60"/>
      <c r="V218" s="176">
        <f t="shared" si="128"/>
        <v>0</v>
      </c>
      <c r="W218" s="176">
        <f t="shared" si="129"/>
        <v>0</v>
      </c>
      <c r="X218" s="176">
        <f t="shared" si="130"/>
        <v>0</v>
      </c>
      <c r="Y218" s="176">
        <f t="shared" si="131"/>
        <v>0</v>
      </c>
      <c r="Z218" s="176">
        <f t="shared" si="132"/>
        <v>0</v>
      </c>
      <c r="AA218" s="176">
        <f t="shared" si="133"/>
        <v>91477.49</v>
      </c>
      <c r="AB218" s="176">
        <f t="shared" si="134"/>
        <v>0</v>
      </c>
      <c r="AC218" s="176">
        <f t="shared" si="135"/>
        <v>0</v>
      </c>
      <c r="AD218" s="176">
        <f t="shared" si="136"/>
        <v>0</v>
      </c>
      <c r="AE218" s="176">
        <f t="shared" si="137"/>
        <v>0</v>
      </c>
      <c r="AF218" s="430">
        <f t="shared" si="159"/>
        <v>91477.49</v>
      </c>
      <c r="AG218" s="178">
        <f t="shared" si="138"/>
        <v>1</v>
      </c>
      <c r="AH218" s="203">
        <f t="shared" si="139"/>
        <v>1.6845799159686896E-3</v>
      </c>
      <c r="AI218" s="714">
        <f>IFERROR(VLOOKUP($C218,'General Information'!$B$69:$C$88,2,0),0)</f>
        <v>0.15440000000000001</v>
      </c>
      <c r="AJ218" s="749">
        <f t="shared" si="149"/>
        <v>0</v>
      </c>
      <c r="AK218" s="749">
        <f t="shared" si="150"/>
        <v>0</v>
      </c>
      <c r="AL218" s="749">
        <f t="shared" si="151"/>
        <v>0</v>
      </c>
      <c r="AM218" s="749">
        <f t="shared" si="152"/>
        <v>0</v>
      </c>
      <c r="AN218" s="749">
        <f t="shared" si="153"/>
        <v>0</v>
      </c>
      <c r="AO218" s="749">
        <f t="shared" si="154"/>
        <v>105601.61445600001</v>
      </c>
      <c r="AP218" s="749">
        <f t="shared" si="155"/>
        <v>0</v>
      </c>
      <c r="AQ218" s="749">
        <f t="shared" si="156"/>
        <v>0</v>
      </c>
      <c r="AR218" s="749">
        <f t="shared" si="157"/>
        <v>0</v>
      </c>
      <c r="AS218" s="749">
        <f t="shared" si="158"/>
        <v>0</v>
      </c>
    </row>
    <row r="219" spans="1:45" x14ac:dyDescent="0.2">
      <c r="B219" s="103">
        <v>8</v>
      </c>
      <c r="C219" s="38" t="s">
        <v>546</v>
      </c>
      <c r="D219" s="38" t="s">
        <v>709</v>
      </c>
      <c r="E219" s="33" t="s">
        <v>710</v>
      </c>
      <c r="F219" s="57">
        <v>36682.84710230185</v>
      </c>
      <c r="G219" s="127">
        <v>1</v>
      </c>
      <c r="H219" s="127">
        <v>0</v>
      </c>
      <c r="I219" s="127">
        <v>0</v>
      </c>
      <c r="J219" s="127">
        <v>0</v>
      </c>
      <c r="K219" s="127">
        <v>0</v>
      </c>
      <c r="L219" s="127">
        <v>0</v>
      </c>
      <c r="M219" s="127"/>
      <c r="N219" s="127"/>
      <c r="O219" s="127"/>
      <c r="P219" s="127"/>
      <c r="Q219" s="121"/>
      <c r="R219" s="120"/>
      <c r="S219" s="60"/>
      <c r="T219" s="60"/>
      <c r="U219" s="60"/>
      <c r="V219" s="176">
        <f t="shared" si="128"/>
        <v>36682.84710230185</v>
      </c>
      <c r="W219" s="176">
        <f t="shared" si="129"/>
        <v>0</v>
      </c>
      <c r="X219" s="176">
        <f t="shared" si="130"/>
        <v>0</v>
      </c>
      <c r="Y219" s="176">
        <f t="shared" si="131"/>
        <v>0</v>
      </c>
      <c r="Z219" s="176">
        <f t="shared" si="132"/>
        <v>0</v>
      </c>
      <c r="AA219" s="176">
        <f t="shared" si="133"/>
        <v>0</v>
      </c>
      <c r="AB219" s="176">
        <f t="shared" si="134"/>
        <v>0</v>
      </c>
      <c r="AC219" s="176">
        <f t="shared" si="135"/>
        <v>0</v>
      </c>
      <c r="AD219" s="176">
        <f t="shared" si="136"/>
        <v>0</v>
      </c>
      <c r="AE219" s="176">
        <f t="shared" si="137"/>
        <v>0</v>
      </c>
      <c r="AF219" s="430">
        <f t="shared" si="159"/>
        <v>36682.84710230185</v>
      </c>
      <c r="AG219" s="178">
        <f t="shared" si="138"/>
        <v>1</v>
      </c>
      <c r="AH219" s="203">
        <f t="shared" si="139"/>
        <v>6.7552342646358063E-4</v>
      </c>
      <c r="AI219" s="714">
        <f>IFERROR(VLOOKUP($C219,'General Information'!$B$69:$C$88,2,0),0)</f>
        <v>0.15440000000000001</v>
      </c>
      <c r="AJ219" s="749">
        <f t="shared" si="149"/>
        <v>42346.678694897259</v>
      </c>
      <c r="AK219" s="749">
        <f t="shared" si="150"/>
        <v>0</v>
      </c>
      <c r="AL219" s="749">
        <f t="shared" si="151"/>
        <v>0</v>
      </c>
      <c r="AM219" s="749">
        <f t="shared" si="152"/>
        <v>0</v>
      </c>
      <c r="AN219" s="749">
        <f t="shared" si="153"/>
        <v>0</v>
      </c>
      <c r="AO219" s="749">
        <f t="shared" si="154"/>
        <v>0</v>
      </c>
      <c r="AP219" s="749">
        <f t="shared" si="155"/>
        <v>0</v>
      </c>
      <c r="AQ219" s="749">
        <f t="shared" si="156"/>
        <v>0</v>
      </c>
      <c r="AR219" s="749">
        <f t="shared" si="157"/>
        <v>0</v>
      </c>
      <c r="AS219" s="749">
        <f t="shared" si="158"/>
        <v>0</v>
      </c>
    </row>
    <row r="220" spans="1:45" x14ac:dyDescent="0.2">
      <c r="B220" s="103">
        <v>9</v>
      </c>
      <c r="C220" s="38" t="s">
        <v>544</v>
      </c>
      <c r="D220" s="38" t="s">
        <v>578</v>
      </c>
      <c r="E220" s="33" t="s">
        <v>579</v>
      </c>
      <c r="F220" s="57">
        <v>4500</v>
      </c>
      <c r="G220" s="127">
        <v>14.999953888888887</v>
      </c>
      <c r="H220" s="127">
        <v>14.999953888888887</v>
      </c>
      <c r="I220" s="127">
        <v>14.999953888888887</v>
      </c>
      <c r="J220" s="127">
        <v>14.999953888888887</v>
      </c>
      <c r="K220" s="127">
        <v>14.999953888888887</v>
      </c>
      <c r="L220" s="127">
        <v>14.999953888888887</v>
      </c>
      <c r="M220" s="127"/>
      <c r="N220" s="127"/>
      <c r="O220" s="127"/>
      <c r="P220" s="127"/>
      <c r="Q220" s="121"/>
      <c r="R220" s="120"/>
      <c r="S220" s="60"/>
      <c r="T220" s="60"/>
      <c r="U220" s="60"/>
      <c r="V220" s="176">
        <f t="shared" si="128"/>
        <v>67499.792499999996</v>
      </c>
      <c r="W220" s="176">
        <f t="shared" si="129"/>
        <v>67499.792499999996</v>
      </c>
      <c r="X220" s="176">
        <f t="shared" si="130"/>
        <v>67499.792499999996</v>
      </c>
      <c r="Y220" s="176">
        <f t="shared" si="131"/>
        <v>67499.792499999996</v>
      </c>
      <c r="Z220" s="176">
        <f t="shared" si="132"/>
        <v>67499.792499999996</v>
      </c>
      <c r="AA220" s="176">
        <f t="shared" si="133"/>
        <v>67499.792499999996</v>
      </c>
      <c r="AB220" s="176">
        <f t="shared" si="134"/>
        <v>0</v>
      </c>
      <c r="AC220" s="176">
        <f t="shared" si="135"/>
        <v>0</v>
      </c>
      <c r="AD220" s="176">
        <f t="shared" si="136"/>
        <v>0</v>
      </c>
      <c r="AE220" s="176">
        <f t="shared" si="137"/>
        <v>0</v>
      </c>
      <c r="AF220" s="430">
        <f t="shared" si="159"/>
        <v>404998.75499999995</v>
      </c>
      <c r="AG220" s="178">
        <f t="shared" si="138"/>
        <v>89.999723333333321</v>
      </c>
      <c r="AH220" s="203">
        <f t="shared" si="139"/>
        <v>7.4581491978553821E-3</v>
      </c>
      <c r="AI220" s="714">
        <f>IFERROR(VLOOKUP($C220,'General Information'!$B$69:$C$88,2,0),0)</f>
        <v>0.11</v>
      </c>
      <c r="AJ220" s="749">
        <f t="shared" si="149"/>
        <v>74924.769675000003</v>
      </c>
      <c r="AK220" s="749">
        <f t="shared" si="150"/>
        <v>74924.769675000003</v>
      </c>
      <c r="AL220" s="749">
        <f t="shared" si="151"/>
        <v>74924.769675000003</v>
      </c>
      <c r="AM220" s="749">
        <f t="shared" si="152"/>
        <v>74924.769675000003</v>
      </c>
      <c r="AN220" s="749">
        <f t="shared" si="153"/>
        <v>74924.769675000003</v>
      </c>
      <c r="AO220" s="749">
        <f t="shared" si="154"/>
        <v>74924.769675000003</v>
      </c>
      <c r="AP220" s="749">
        <f t="shared" si="155"/>
        <v>0</v>
      </c>
      <c r="AQ220" s="749">
        <f t="shared" si="156"/>
        <v>0</v>
      </c>
      <c r="AR220" s="749">
        <f t="shared" si="157"/>
        <v>0</v>
      </c>
      <c r="AS220" s="749">
        <f t="shared" si="158"/>
        <v>0</v>
      </c>
    </row>
    <row r="221" spans="1:45" x14ac:dyDescent="0.2">
      <c r="B221" s="103">
        <v>10</v>
      </c>
      <c r="C221" s="38" t="s">
        <v>544</v>
      </c>
      <c r="D221" s="38" t="s">
        <v>580</v>
      </c>
      <c r="E221" s="33" t="s">
        <v>579</v>
      </c>
      <c r="F221" s="57">
        <v>5000</v>
      </c>
      <c r="G221" s="127">
        <v>1.9285655000000002</v>
      </c>
      <c r="H221" s="127">
        <v>1.9285655000000002</v>
      </c>
      <c r="I221" s="127">
        <v>1.9285655000000002</v>
      </c>
      <c r="J221" s="127">
        <v>1.9285655000000002</v>
      </c>
      <c r="K221" s="127">
        <v>1.9285655000000002</v>
      </c>
      <c r="L221" s="127">
        <v>1.9285655000000002</v>
      </c>
      <c r="M221" s="127"/>
      <c r="N221" s="127"/>
      <c r="O221" s="127"/>
      <c r="P221" s="127"/>
      <c r="Q221" s="121"/>
      <c r="R221" s="120"/>
      <c r="S221" s="60"/>
      <c r="T221" s="60"/>
      <c r="U221" s="60"/>
      <c r="V221" s="176">
        <f t="shared" si="128"/>
        <v>9642.8275000000012</v>
      </c>
      <c r="W221" s="176">
        <f t="shared" si="129"/>
        <v>9642.8275000000012</v>
      </c>
      <c r="X221" s="176">
        <f t="shared" si="130"/>
        <v>9642.8275000000012</v>
      </c>
      <c r="Y221" s="176">
        <f t="shared" si="131"/>
        <v>9642.8275000000012</v>
      </c>
      <c r="Z221" s="176">
        <f t="shared" si="132"/>
        <v>9642.8275000000012</v>
      </c>
      <c r="AA221" s="176">
        <f t="shared" si="133"/>
        <v>9642.8275000000012</v>
      </c>
      <c r="AB221" s="176">
        <f t="shared" si="134"/>
        <v>0</v>
      </c>
      <c r="AC221" s="176">
        <f t="shared" si="135"/>
        <v>0</v>
      </c>
      <c r="AD221" s="176">
        <f t="shared" si="136"/>
        <v>0</v>
      </c>
      <c r="AE221" s="176">
        <f t="shared" si="137"/>
        <v>0</v>
      </c>
      <c r="AF221" s="430">
        <f t="shared" si="159"/>
        <v>57856.965000000004</v>
      </c>
      <c r="AG221" s="178">
        <f t="shared" si="138"/>
        <v>11.571393</v>
      </c>
      <c r="AH221" s="203">
        <f t="shared" si="139"/>
        <v>1.0654498854079119E-3</v>
      </c>
      <c r="AI221" s="714">
        <f>IFERROR(VLOOKUP($C221,'General Information'!$B$69:$C$88,2,0),0)</f>
        <v>0.11</v>
      </c>
      <c r="AJ221" s="749">
        <f t="shared" si="149"/>
        <v>10703.538525000002</v>
      </c>
      <c r="AK221" s="749">
        <f t="shared" si="150"/>
        <v>10703.538525000002</v>
      </c>
      <c r="AL221" s="749">
        <f t="shared" si="151"/>
        <v>10703.538525000002</v>
      </c>
      <c r="AM221" s="749">
        <f t="shared" si="152"/>
        <v>10703.538525000002</v>
      </c>
      <c r="AN221" s="749">
        <f t="shared" si="153"/>
        <v>10703.538525000002</v>
      </c>
      <c r="AO221" s="749">
        <f t="shared" si="154"/>
        <v>10703.538525000002</v>
      </c>
      <c r="AP221" s="749">
        <f t="shared" si="155"/>
        <v>0</v>
      </c>
      <c r="AQ221" s="749">
        <f t="shared" si="156"/>
        <v>0</v>
      </c>
      <c r="AR221" s="749">
        <f t="shared" si="157"/>
        <v>0</v>
      </c>
      <c r="AS221" s="749">
        <f t="shared" si="158"/>
        <v>0</v>
      </c>
    </row>
    <row r="222" spans="1:45" x14ac:dyDescent="0.2">
      <c r="B222" s="103">
        <v>11</v>
      </c>
      <c r="C222" s="38" t="s">
        <v>544</v>
      </c>
      <c r="D222" s="38" t="s">
        <v>581</v>
      </c>
      <c r="E222" s="33" t="s">
        <v>579</v>
      </c>
      <c r="F222" s="57">
        <v>5000</v>
      </c>
      <c r="G222" s="127">
        <v>0</v>
      </c>
      <c r="H222" s="127">
        <v>0</v>
      </c>
      <c r="I222" s="127">
        <v>0</v>
      </c>
      <c r="J222" s="127">
        <v>0</v>
      </c>
      <c r="K222" s="127">
        <v>0</v>
      </c>
      <c r="L222" s="127">
        <v>0</v>
      </c>
      <c r="M222" s="127"/>
      <c r="N222" s="127"/>
      <c r="O222" s="127"/>
      <c r="P222" s="127"/>
      <c r="Q222" s="121"/>
      <c r="R222" s="120"/>
      <c r="S222" s="60"/>
      <c r="T222" s="60"/>
      <c r="U222" s="60"/>
      <c r="V222" s="176">
        <f t="shared" si="128"/>
        <v>0</v>
      </c>
      <c r="W222" s="176">
        <f t="shared" si="129"/>
        <v>0</v>
      </c>
      <c r="X222" s="176">
        <f t="shared" si="130"/>
        <v>0</v>
      </c>
      <c r="Y222" s="176">
        <f t="shared" si="131"/>
        <v>0</v>
      </c>
      <c r="Z222" s="176">
        <f t="shared" si="132"/>
        <v>0</v>
      </c>
      <c r="AA222" s="176">
        <f t="shared" si="133"/>
        <v>0</v>
      </c>
      <c r="AB222" s="176">
        <f t="shared" si="134"/>
        <v>0</v>
      </c>
      <c r="AC222" s="176">
        <f t="shared" si="135"/>
        <v>0</v>
      </c>
      <c r="AD222" s="176">
        <f t="shared" si="136"/>
        <v>0</v>
      </c>
      <c r="AE222" s="176">
        <f t="shared" si="137"/>
        <v>0</v>
      </c>
      <c r="AF222" s="430">
        <f t="shared" si="159"/>
        <v>0</v>
      </c>
      <c r="AG222" s="178">
        <f t="shared" si="138"/>
        <v>0</v>
      </c>
      <c r="AH222" s="203">
        <f t="shared" si="139"/>
        <v>0</v>
      </c>
      <c r="AI222" s="714">
        <f>IFERROR(VLOOKUP($C222,'General Information'!$B$69:$C$88,2,0),0)</f>
        <v>0.11</v>
      </c>
      <c r="AJ222" s="749">
        <f t="shared" si="149"/>
        <v>0</v>
      </c>
      <c r="AK222" s="749">
        <f t="shared" si="150"/>
        <v>0</v>
      </c>
      <c r="AL222" s="749">
        <f t="shared" si="151"/>
        <v>0</v>
      </c>
      <c r="AM222" s="749">
        <f t="shared" si="152"/>
        <v>0</v>
      </c>
      <c r="AN222" s="749">
        <f t="shared" si="153"/>
        <v>0</v>
      </c>
      <c r="AO222" s="749">
        <f t="shared" si="154"/>
        <v>0</v>
      </c>
      <c r="AP222" s="749">
        <f t="shared" si="155"/>
        <v>0</v>
      </c>
      <c r="AQ222" s="749">
        <f t="shared" si="156"/>
        <v>0</v>
      </c>
      <c r="AR222" s="749">
        <f t="shared" si="157"/>
        <v>0</v>
      </c>
      <c r="AS222" s="749">
        <f t="shared" si="158"/>
        <v>0</v>
      </c>
    </row>
    <row r="223" spans="1:45" x14ac:dyDescent="0.2">
      <c r="B223" s="103">
        <v>12</v>
      </c>
      <c r="C223" s="38" t="s">
        <v>544</v>
      </c>
      <c r="D223" s="38" t="s">
        <v>582</v>
      </c>
      <c r="E223" s="33" t="s">
        <v>579</v>
      </c>
      <c r="F223" s="57">
        <v>4000</v>
      </c>
      <c r="G223" s="127">
        <v>0</v>
      </c>
      <c r="H223" s="127">
        <v>0</v>
      </c>
      <c r="I223" s="127">
        <v>0</v>
      </c>
      <c r="J223" s="127">
        <v>0</v>
      </c>
      <c r="K223" s="127">
        <v>0</v>
      </c>
      <c r="L223" s="127">
        <v>0</v>
      </c>
      <c r="M223" s="127"/>
      <c r="N223" s="127"/>
      <c r="O223" s="127"/>
      <c r="P223" s="127"/>
      <c r="Q223" s="121"/>
      <c r="R223" s="120"/>
      <c r="S223" s="60"/>
      <c r="T223" s="60"/>
      <c r="U223" s="60"/>
      <c r="V223" s="176">
        <f t="shared" si="128"/>
        <v>0</v>
      </c>
      <c r="W223" s="176">
        <f t="shared" si="129"/>
        <v>0</v>
      </c>
      <c r="X223" s="176">
        <f t="shared" si="130"/>
        <v>0</v>
      </c>
      <c r="Y223" s="176">
        <f t="shared" si="131"/>
        <v>0</v>
      </c>
      <c r="Z223" s="176">
        <f t="shared" si="132"/>
        <v>0</v>
      </c>
      <c r="AA223" s="176">
        <f t="shared" si="133"/>
        <v>0</v>
      </c>
      <c r="AB223" s="176">
        <f t="shared" si="134"/>
        <v>0</v>
      </c>
      <c r="AC223" s="176">
        <f t="shared" si="135"/>
        <v>0</v>
      </c>
      <c r="AD223" s="176">
        <f t="shared" si="136"/>
        <v>0</v>
      </c>
      <c r="AE223" s="176">
        <f t="shared" si="137"/>
        <v>0</v>
      </c>
      <c r="AF223" s="430">
        <f t="shared" si="159"/>
        <v>0</v>
      </c>
      <c r="AG223" s="178">
        <f t="shared" si="138"/>
        <v>0</v>
      </c>
      <c r="AH223" s="203">
        <f t="shared" si="139"/>
        <v>0</v>
      </c>
      <c r="AI223" s="714">
        <f>IFERROR(VLOOKUP($C223,'General Information'!$B$69:$C$88,2,0),0)</f>
        <v>0.11</v>
      </c>
      <c r="AJ223" s="749">
        <f t="shared" si="149"/>
        <v>0</v>
      </c>
      <c r="AK223" s="749">
        <f t="shared" si="150"/>
        <v>0</v>
      </c>
      <c r="AL223" s="749">
        <f t="shared" si="151"/>
        <v>0</v>
      </c>
      <c r="AM223" s="749">
        <f t="shared" si="152"/>
        <v>0</v>
      </c>
      <c r="AN223" s="749">
        <f t="shared" si="153"/>
        <v>0</v>
      </c>
      <c r="AO223" s="749">
        <f t="shared" si="154"/>
        <v>0</v>
      </c>
      <c r="AP223" s="749">
        <f t="shared" si="155"/>
        <v>0</v>
      </c>
      <c r="AQ223" s="749">
        <f t="shared" si="156"/>
        <v>0</v>
      </c>
      <c r="AR223" s="749">
        <f t="shared" si="157"/>
        <v>0</v>
      </c>
      <c r="AS223" s="749">
        <f t="shared" si="158"/>
        <v>0</v>
      </c>
    </row>
    <row r="224" spans="1:45" x14ac:dyDescent="0.2">
      <c r="B224" s="103">
        <v>13</v>
      </c>
      <c r="C224" s="38" t="s">
        <v>544</v>
      </c>
      <c r="D224" s="38" t="s">
        <v>583</v>
      </c>
      <c r="E224" s="33" t="s">
        <v>579</v>
      </c>
      <c r="F224" s="57">
        <v>4000</v>
      </c>
      <c r="G224" s="127">
        <v>4.8214137500000005</v>
      </c>
      <c r="H224" s="127">
        <v>4.8214137500000005</v>
      </c>
      <c r="I224" s="127">
        <v>4.8214137500000005</v>
      </c>
      <c r="J224" s="127">
        <v>4.8214137500000005</v>
      </c>
      <c r="K224" s="127">
        <v>4.8214137500000005</v>
      </c>
      <c r="L224" s="127">
        <v>4.8214137500000005</v>
      </c>
      <c r="M224" s="127"/>
      <c r="N224" s="127"/>
      <c r="O224" s="127"/>
      <c r="P224" s="127"/>
      <c r="Q224" s="121"/>
      <c r="R224" s="120"/>
      <c r="S224" s="60"/>
      <c r="T224" s="60"/>
      <c r="U224" s="60"/>
      <c r="V224" s="176">
        <f t="shared" si="128"/>
        <v>19285.655000000002</v>
      </c>
      <c r="W224" s="176">
        <f t="shared" si="129"/>
        <v>19285.655000000002</v>
      </c>
      <c r="X224" s="176">
        <f t="shared" si="130"/>
        <v>19285.655000000002</v>
      </c>
      <c r="Y224" s="176">
        <f t="shared" si="131"/>
        <v>19285.655000000002</v>
      </c>
      <c r="Z224" s="176">
        <f t="shared" si="132"/>
        <v>19285.655000000002</v>
      </c>
      <c r="AA224" s="176">
        <f t="shared" si="133"/>
        <v>19285.655000000002</v>
      </c>
      <c r="AB224" s="176">
        <f t="shared" si="134"/>
        <v>0</v>
      </c>
      <c r="AC224" s="176">
        <f t="shared" si="135"/>
        <v>0</v>
      </c>
      <c r="AD224" s="176">
        <f t="shared" si="136"/>
        <v>0</v>
      </c>
      <c r="AE224" s="176">
        <f t="shared" si="137"/>
        <v>0</v>
      </c>
      <c r="AF224" s="430">
        <f t="shared" si="159"/>
        <v>115713.93000000001</v>
      </c>
      <c r="AG224" s="178">
        <f t="shared" si="138"/>
        <v>28.928482500000005</v>
      </c>
      <c r="AH224" s="203">
        <f t="shared" si="139"/>
        <v>2.1308997708158238E-3</v>
      </c>
      <c r="AI224" s="714">
        <f>IFERROR(VLOOKUP($C224,'General Information'!$B$69:$C$88,2,0),0)</f>
        <v>0.11</v>
      </c>
      <c r="AJ224" s="749">
        <f t="shared" si="149"/>
        <v>21407.077050000004</v>
      </c>
      <c r="AK224" s="749">
        <f t="shared" si="150"/>
        <v>21407.077050000004</v>
      </c>
      <c r="AL224" s="749">
        <f t="shared" si="151"/>
        <v>21407.077050000004</v>
      </c>
      <c r="AM224" s="749">
        <f t="shared" si="152"/>
        <v>21407.077050000004</v>
      </c>
      <c r="AN224" s="749">
        <f t="shared" si="153"/>
        <v>21407.077050000004</v>
      </c>
      <c r="AO224" s="749">
        <f t="shared" si="154"/>
        <v>21407.077050000004</v>
      </c>
      <c r="AP224" s="749">
        <f t="shared" si="155"/>
        <v>0</v>
      </c>
      <c r="AQ224" s="749">
        <f t="shared" si="156"/>
        <v>0</v>
      </c>
      <c r="AR224" s="749">
        <f t="shared" si="157"/>
        <v>0</v>
      </c>
      <c r="AS224" s="749">
        <f t="shared" si="158"/>
        <v>0</v>
      </c>
    </row>
    <row r="225" spans="2:45" x14ac:dyDescent="0.2">
      <c r="B225" s="103">
        <v>14</v>
      </c>
      <c r="C225" s="38" t="s">
        <v>548</v>
      </c>
      <c r="D225" s="38" t="s">
        <v>728</v>
      </c>
      <c r="E225" s="33" t="s">
        <v>562</v>
      </c>
      <c r="F225" s="57">
        <v>20000</v>
      </c>
      <c r="G225" s="127">
        <v>1</v>
      </c>
      <c r="H225" s="127">
        <v>1.5</v>
      </c>
      <c r="I225" s="127">
        <v>1.5</v>
      </c>
      <c r="J225" s="127">
        <v>1.5</v>
      </c>
      <c r="K225" s="127">
        <v>1.5</v>
      </c>
      <c r="L225" s="127">
        <v>1.5</v>
      </c>
      <c r="M225" s="127"/>
      <c r="N225" s="127"/>
      <c r="O225" s="127"/>
      <c r="P225" s="127"/>
      <c r="Q225" s="121"/>
      <c r="R225" s="120"/>
      <c r="S225" s="60"/>
      <c r="T225" s="60"/>
      <c r="U225" s="60"/>
      <c r="V225" s="176">
        <f t="shared" si="128"/>
        <v>20000</v>
      </c>
      <c r="W225" s="176">
        <f t="shared" si="129"/>
        <v>30000</v>
      </c>
      <c r="X225" s="176">
        <f t="shared" si="130"/>
        <v>30000</v>
      </c>
      <c r="Y225" s="176">
        <f t="shared" si="131"/>
        <v>30000</v>
      </c>
      <c r="Z225" s="176">
        <f t="shared" si="132"/>
        <v>30000</v>
      </c>
      <c r="AA225" s="176">
        <f t="shared" si="133"/>
        <v>30000</v>
      </c>
      <c r="AB225" s="176">
        <f t="shared" si="134"/>
        <v>0</v>
      </c>
      <c r="AC225" s="176">
        <f t="shared" si="135"/>
        <v>0</v>
      </c>
      <c r="AD225" s="176">
        <f t="shared" si="136"/>
        <v>0</v>
      </c>
      <c r="AE225" s="176">
        <f t="shared" si="137"/>
        <v>0</v>
      </c>
      <c r="AF225" s="430">
        <f t="shared" si="159"/>
        <v>170000</v>
      </c>
      <c r="AG225" s="178">
        <f t="shared" si="138"/>
        <v>8.5</v>
      </c>
      <c r="AH225" s="203">
        <f t="shared" si="139"/>
        <v>3.1305907684467207E-3</v>
      </c>
      <c r="AI225" s="714">
        <f>IFERROR(VLOOKUP($C225,'General Information'!$B$69:$C$88,2,0),0)</f>
        <v>0.15</v>
      </c>
      <c r="AJ225" s="749">
        <f t="shared" si="149"/>
        <v>23000</v>
      </c>
      <c r="AK225" s="749">
        <f t="shared" si="150"/>
        <v>34500</v>
      </c>
      <c r="AL225" s="749">
        <f t="shared" si="151"/>
        <v>34500</v>
      </c>
      <c r="AM225" s="749">
        <f t="shared" si="152"/>
        <v>34500</v>
      </c>
      <c r="AN225" s="749">
        <f t="shared" si="153"/>
        <v>34500</v>
      </c>
      <c r="AO225" s="749">
        <f t="shared" si="154"/>
        <v>34500</v>
      </c>
      <c r="AP225" s="749">
        <f t="shared" si="155"/>
        <v>0</v>
      </c>
      <c r="AQ225" s="749">
        <f t="shared" si="156"/>
        <v>0</v>
      </c>
      <c r="AR225" s="749">
        <f t="shared" si="157"/>
        <v>0</v>
      </c>
      <c r="AS225" s="749">
        <f t="shared" si="158"/>
        <v>0</v>
      </c>
    </row>
    <row r="226" spans="2:45" x14ac:dyDescent="0.2">
      <c r="B226" s="103">
        <v>15</v>
      </c>
      <c r="C226" s="38" t="s">
        <v>548</v>
      </c>
      <c r="D226" s="38" t="s">
        <v>729</v>
      </c>
      <c r="E226" s="33" t="s">
        <v>614</v>
      </c>
      <c r="F226" s="57">
        <v>15000</v>
      </c>
      <c r="G226" s="127">
        <v>1</v>
      </c>
      <c r="H226" s="127">
        <v>2</v>
      </c>
      <c r="I226" s="127">
        <v>2</v>
      </c>
      <c r="J226" s="127">
        <v>2</v>
      </c>
      <c r="K226" s="127">
        <v>2</v>
      </c>
      <c r="L226" s="127">
        <v>2</v>
      </c>
      <c r="M226" s="127"/>
      <c r="N226" s="127"/>
      <c r="O226" s="127"/>
      <c r="P226" s="127"/>
      <c r="Q226" s="121"/>
      <c r="R226" s="120"/>
      <c r="S226" s="60"/>
      <c r="T226" s="60"/>
      <c r="U226" s="60"/>
      <c r="V226" s="176">
        <f t="shared" si="128"/>
        <v>15000</v>
      </c>
      <c r="W226" s="176">
        <f t="shared" si="129"/>
        <v>30000</v>
      </c>
      <c r="X226" s="176">
        <f t="shared" si="130"/>
        <v>30000</v>
      </c>
      <c r="Y226" s="176">
        <f t="shared" si="131"/>
        <v>30000</v>
      </c>
      <c r="Z226" s="176">
        <f t="shared" si="132"/>
        <v>30000</v>
      </c>
      <c r="AA226" s="176">
        <f t="shared" si="133"/>
        <v>30000</v>
      </c>
      <c r="AB226" s="176">
        <f t="shared" si="134"/>
        <v>0</v>
      </c>
      <c r="AC226" s="176">
        <f t="shared" si="135"/>
        <v>0</v>
      </c>
      <c r="AD226" s="176">
        <f t="shared" si="136"/>
        <v>0</v>
      </c>
      <c r="AE226" s="176">
        <f t="shared" si="137"/>
        <v>0</v>
      </c>
      <c r="AF226" s="430">
        <f t="shared" si="159"/>
        <v>165000</v>
      </c>
      <c r="AG226" s="178">
        <f t="shared" si="138"/>
        <v>11</v>
      </c>
      <c r="AH226" s="203">
        <f t="shared" si="139"/>
        <v>3.0385145693747583E-3</v>
      </c>
      <c r="AI226" s="714">
        <f>IFERROR(VLOOKUP($C226,'General Information'!$B$69:$C$88,2,0),0)</f>
        <v>0.15</v>
      </c>
      <c r="AJ226" s="749">
        <f t="shared" si="149"/>
        <v>17250</v>
      </c>
      <c r="AK226" s="749">
        <f t="shared" si="150"/>
        <v>34500</v>
      </c>
      <c r="AL226" s="749">
        <f t="shared" si="151"/>
        <v>34500</v>
      </c>
      <c r="AM226" s="749">
        <f t="shared" si="152"/>
        <v>34500</v>
      </c>
      <c r="AN226" s="749">
        <f t="shared" si="153"/>
        <v>34500</v>
      </c>
      <c r="AO226" s="749">
        <f t="shared" si="154"/>
        <v>34500</v>
      </c>
      <c r="AP226" s="749">
        <f t="shared" si="155"/>
        <v>0</v>
      </c>
      <c r="AQ226" s="749">
        <f t="shared" si="156"/>
        <v>0</v>
      </c>
      <c r="AR226" s="749">
        <f t="shared" si="157"/>
        <v>0</v>
      </c>
      <c r="AS226" s="749">
        <f t="shared" si="158"/>
        <v>0</v>
      </c>
    </row>
    <row r="227" spans="2:45" outlineLevel="1" x14ac:dyDescent="0.2">
      <c r="B227" s="103">
        <v>16</v>
      </c>
      <c r="C227" s="38" t="s">
        <v>548</v>
      </c>
      <c r="D227" s="38" t="s">
        <v>613</v>
      </c>
      <c r="E227" s="33" t="s">
        <v>562</v>
      </c>
      <c r="F227" s="57">
        <v>2000</v>
      </c>
      <c r="G227" s="127">
        <v>4</v>
      </c>
      <c r="H227" s="127">
        <v>4</v>
      </c>
      <c r="I227" s="127">
        <v>4</v>
      </c>
      <c r="J227" s="127">
        <v>4</v>
      </c>
      <c r="K227" s="127">
        <v>4</v>
      </c>
      <c r="L227" s="127">
        <v>4</v>
      </c>
      <c r="M227" s="127"/>
      <c r="N227" s="127"/>
      <c r="O227" s="127"/>
      <c r="P227" s="127"/>
      <c r="Q227" s="121"/>
      <c r="R227" s="120"/>
      <c r="S227" s="60"/>
      <c r="T227" s="60"/>
      <c r="U227" s="60"/>
      <c r="V227" s="176">
        <f t="shared" ref="V227:V290" si="160">$F227*G227</f>
        <v>8000</v>
      </c>
      <c r="W227" s="176">
        <f t="shared" ref="W227:W290" si="161">$F227*H227</f>
        <v>8000</v>
      </c>
      <c r="X227" s="176">
        <f t="shared" ref="X227:X290" si="162">$F227*I227</f>
        <v>8000</v>
      </c>
      <c r="Y227" s="176">
        <f t="shared" ref="Y227:Y290" si="163">$F227*J227</f>
        <v>8000</v>
      </c>
      <c r="Z227" s="176">
        <f t="shared" ref="Z227:Z290" si="164">$F227*K227</f>
        <v>8000</v>
      </c>
      <c r="AA227" s="176">
        <f t="shared" ref="AA227:AA290" si="165">$F227*L227</f>
        <v>8000</v>
      </c>
      <c r="AB227" s="176">
        <f t="shared" ref="AB227:AB290" si="166">$F227*M227</f>
        <v>0</v>
      </c>
      <c r="AC227" s="176">
        <f t="shared" ref="AC227:AC290" si="167">$F227*N227</f>
        <v>0</v>
      </c>
      <c r="AD227" s="176">
        <f t="shared" ref="AD227:AD290" si="168">$F227*O227</f>
        <v>0</v>
      </c>
      <c r="AE227" s="176">
        <f t="shared" ref="AE227:AE290" si="169">$F227*P227</f>
        <v>0</v>
      </c>
      <c r="AF227" s="430">
        <f t="shared" si="159"/>
        <v>48000</v>
      </c>
      <c r="AG227" s="481">
        <f t="shared" si="138"/>
        <v>24</v>
      </c>
      <c r="AH227" s="203">
        <f t="shared" si="139"/>
        <v>8.8393151109083883E-4</v>
      </c>
      <c r="AI227" s="714">
        <f>IFERROR(VLOOKUP($C227,'General Information'!$B$69:$C$88,2,0),0)</f>
        <v>0.15</v>
      </c>
      <c r="AJ227" s="749">
        <f t="shared" si="149"/>
        <v>9200</v>
      </c>
      <c r="AK227" s="749">
        <f t="shared" si="150"/>
        <v>9200</v>
      </c>
      <c r="AL227" s="749">
        <f t="shared" si="151"/>
        <v>9200</v>
      </c>
      <c r="AM227" s="749">
        <f t="shared" si="152"/>
        <v>9200</v>
      </c>
      <c r="AN227" s="749">
        <f t="shared" si="153"/>
        <v>9200</v>
      </c>
      <c r="AO227" s="749">
        <f t="shared" si="154"/>
        <v>9200</v>
      </c>
      <c r="AP227" s="749">
        <f t="shared" si="155"/>
        <v>0</v>
      </c>
      <c r="AQ227" s="749">
        <f t="shared" si="156"/>
        <v>0</v>
      </c>
      <c r="AR227" s="749">
        <f t="shared" si="157"/>
        <v>0</v>
      </c>
      <c r="AS227" s="749">
        <f t="shared" si="158"/>
        <v>0</v>
      </c>
    </row>
    <row r="228" spans="2:45" outlineLevel="1" x14ac:dyDescent="0.2">
      <c r="B228" s="103">
        <v>17</v>
      </c>
      <c r="C228" s="38" t="s">
        <v>548</v>
      </c>
      <c r="D228" s="38" t="s">
        <v>730</v>
      </c>
      <c r="E228" s="33" t="s">
        <v>614</v>
      </c>
      <c r="F228" s="57">
        <v>2600</v>
      </c>
      <c r="G228" s="127">
        <v>1</v>
      </c>
      <c r="H228" s="127">
        <v>1</v>
      </c>
      <c r="I228" s="127">
        <v>1</v>
      </c>
      <c r="J228" s="127">
        <v>1</v>
      </c>
      <c r="K228" s="127">
        <v>1</v>
      </c>
      <c r="L228" s="127">
        <v>1</v>
      </c>
      <c r="M228" s="127"/>
      <c r="N228" s="127"/>
      <c r="O228" s="127"/>
      <c r="P228" s="127"/>
      <c r="Q228" s="121"/>
      <c r="R228" s="120"/>
      <c r="S228" s="60"/>
      <c r="T228" s="60"/>
      <c r="U228" s="60"/>
      <c r="V228" s="176">
        <f t="shared" si="160"/>
        <v>2600</v>
      </c>
      <c r="W228" s="176">
        <f t="shared" si="161"/>
        <v>2600</v>
      </c>
      <c r="X228" s="176">
        <f t="shared" si="162"/>
        <v>2600</v>
      </c>
      <c r="Y228" s="176">
        <f t="shared" si="163"/>
        <v>2600</v>
      </c>
      <c r="Z228" s="176">
        <f t="shared" si="164"/>
        <v>2600</v>
      </c>
      <c r="AA228" s="176">
        <f t="shared" si="165"/>
        <v>2600</v>
      </c>
      <c r="AB228" s="176">
        <f t="shared" si="166"/>
        <v>0</v>
      </c>
      <c r="AC228" s="176">
        <f t="shared" si="167"/>
        <v>0</v>
      </c>
      <c r="AD228" s="176">
        <f t="shared" si="168"/>
        <v>0</v>
      </c>
      <c r="AE228" s="176">
        <f t="shared" si="169"/>
        <v>0</v>
      </c>
      <c r="AF228" s="430">
        <f t="shared" si="159"/>
        <v>15600</v>
      </c>
      <c r="AG228" s="481">
        <f t="shared" si="138"/>
        <v>6</v>
      </c>
      <c r="AH228" s="203">
        <f t="shared" si="139"/>
        <v>2.8727774110452259E-4</v>
      </c>
      <c r="AI228" s="714">
        <f>IFERROR(VLOOKUP($C228,'General Information'!$B$69:$C$88,2,0),0)</f>
        <v>0.15</v>
      </c>
      <c r="AJ228" s="749">
        <f t="shared" si="149"/>
        <v>2989.9999999999995</v>
      </c>
      <c r="AK228" s="749">
        <f t="shared" si="150"/>
        <v>2989.9999999999995</v>
      </c>
      <c r="AL228" s="749">
        <f t="shared" si="151"/>
        <v>2989.9999999999995</v>
      </c>
      <c r="AM228" s="749">
        <f t="shared" si="152"/>
        <v>2989.9999999999995</v>
      </c>
      <c r="AN228" s="749">
        <f t="shared" si="153"/>
        <v>2989.9999999999995</v>
      </c>
      <c r="AO228" s="749">
        <f t="shared" si="154"/>
        <v>2989.9999999999995</v>
      </c>
      <c r="AP228" s="749">
        <f t="shared" si="155"/>
        <v>0</v>
      </c>
      <c r="AQ228" s="749">
        <f t="shared" si="156"/>
        <v>0</v>
      </c>
      <c r="AR228" s="749">
        <f t="shared" si="157"/>
        <v>0</v>
      </c>
      <c r="AS228" s="749">
        <f t="shared" si="158"/>
        <v>0</v>
      </c>
    </row>
    <row r="229" spans="2:45" outlineLevel="1" x14ac:dyDescent="0.2">
      <c r="B229" s="103">
        <v>18</v>
      </c>
      <c r="C229" s="38" t="s">
        <v>548</v>
      </c>
      <c r="D229" s="38" t="s">
        <v>615</v>
      </c>
      <c r="E229" s="33"/>
      <c r="F229" s="57">
        <v>19867.726270680392</v>
      </c>
      <c r="G229" s="127">
        <v>1</v>
      </c>
      <c r="H229" s="127">
        <v>1.05</v>
      </c>
      <c r="I229" s="127">
        <v>1.1025</v>
      </c>
      <c r="J229" s="127">
        <v>1.1576250000000001</v>
      </c>
      <c r="K229" s="127">
        <v>1.2155062500000002</v>
      </c>
      <c r="L229" s="127">
        <v>1.2762815625000004</v>
      </c>
      <c r="M229" s="127"/>
      <c r="N229" s="127"/>
      <c r="O229" s="127"/>
      <c r="P229" s="127"/>
      <c r="Q229" s="121"/>
      <c r="R229" s="120"/>
      <c r="S229" s="60"/>
      <c r="T229" s="60"/>
      <c r="U229" s="60"/>
      <c r="V229" s="176">
        <f t="shared" si="160"/>
        <v>19867.726270680392</v>
      </c>
      <c r="W229" s="176">
        <f t="shared" si="161"/>
        <v>20861.112584214414</v>
      </c>
      <c r="X229" s="176">
        <f t="shared" si="162"/>
        <v>21904.168213425131</v>
      </c>
      <c r="Y229" s="176">
        <f t="shared" si="163"/>
        <v>22999.376624096392</v>
      </c>
      <c r="Z229" s="176">
        <f t="shared" si="164"/>
        <v>24149.345455301212</v>
      </c>
      <c r="AA229" s="176">
        <f t="shared" si="165"/>
        <v>25356.812728066277</v>
      </c>
      <c r="AB229" s="176">
        <f t="shared" si="166"/>
        <v>0</v>
      </c>
      <c r="AC229" s="176">
        <f t="shared" si="167"/>
        <v>0</v>
      </c>
      <c r="AD229" s="176">
        <f t="shared" si="168"/>
        <v>0</v>
      </c>
      <c r="AE229" s="176">
        <f t="shared" si="169"/>
        <v>0</v>
      </c>
      <c r="AF229" s="430">
        <f t="shared" si="159"/>
        <v>135138.54187578382</v>
      </c>
      <c r="AG229" s="481">
        <f t="shared" si="138"/>
        <v>6.8019128125000003</v>
      </c>
      <c r="AH229" s="203">
        <f t="shared" si="139"/>
        <v>2.4886086568098788E-3</v>
      </c>
      <c r="AI229" s="714">
        <f>IFERROR(VLOOKUP($C229,'General Information'!$B$69:$C$88,2,0),0)</f>
        <v>0.15</v>
      </c>
      <c r="AJ229" s="749">
        <f t="shared" si="149"/>
        <v>22847.88521128245</v>
      </c>
      <c r="AK229" s="749">
        <f t="shared" si="150"/>
        <v>23990.279471846574</v>
      </c>
      <c r="AL229" s="749">
        <f t="shared" si="151"/>
        <v>25189.7934454389</v>
      </c>
      <c r="AM229" s="749">
        <f t="shared" si="152"/>
        <v>26449.283117710849</v>
      </c>
      <c r="AN229" s="749">
        <f t="shared" si="153"/>
        <v>27771.747273596393</v>
      </c>
      <c r="AO229" s="749">
        <f t="shared" si="154"/>
        <v>29160.334637276217</v>
      </c>
      <c r="AP229" s="749">
        <f t="shared" si="155"/>
        <v>0</v>
      </c>
      <c r="AQ229" s="749">
        <f t="shared" si="156"/>
        <v>0</v>
      </c>
      <c r="AR229" s="749">
        <f t="shared" si="157"/>
        <v>0</v>
      </c>
      <c r="AS229" s="749">
        <f t="shared" si="158"/>
        <v>0</v>
      </c>
    </row>
    <row r="230" spans="2:45" outlineLevel="1" x14ac:dyDescent="0.2">
      <c r="B230" s="103">
        <v>19</v>
      </c>
      <c r="C230" s="38" t="s">
        <v>549</v>
      </c>
      <c r="D230" s="38" t="s">
        <v>734</v>
      </c>
      <c r="E230" s="33" t="s">
        <v>562</v>
      </c>
      <c r="F230" s="57">
        <v>5000</v>
      </c>
      <c r="G230" s="127">
        <v>1</v>
      </c>
      <c r="H230" s="127">
        <v>1</v>
      </c>
      <c r="I230" s="127">
        <v>1</v>
      </c>
      <c r="J230" s="127">
        <v>1</v>
      </c>
      <c r="K230" s="127">
        <v>1</v>
      </c>
      <c r="L230" s="127"/>
      <c r="M230" s="127"/>
      <c r="N230" s="127"/>
      <c r="O230" s="127"/>
      <c r="P230" s="127"/>
      <c r="Q230" s="121"/>
      <c r="R230" s="120"/>
      <c r="S230" s="60"/>
      <c r="T230" s="60"/>
      <c r="U230" s="60"/>
      <c r="V230" s="176">
        <f t="shared" si="160"/>
        <v>5000</v>
      </c>
      <c r="W230" s="176">
        <f t="shared" si="161"/>
        <v>5000</v>
      </c>
      <c r="X230" s="176">
        <f t="shared" si="162"/>
        <v>5000</v>
      </c>
      <c r="Y230" s="176">
        <f t="shared" si="163"/>
        <v>5000</v>
      </c>
      <c r="Z230" s="176">
        <f t="shared" si="164"/>
        <v>5000</v>
      </c>
      <c r="AA230" s="176">
        <f t="shared" si="165"/>
        <v>0</v>
      </c>
      <c r="AB230" s="176">
        <f t="shared" si="166"/>
        <v>0</v>
      </c>
      <c r="AC230" s="176">
        <f t="shared" si="167"/>
        <v>0</v>
      </c>
      <c r="AD230" s="176">
        <f t="shared" si="168"/>
        <v>0</v>
      </c>
      <c r="AE230" s="176">
        <f t="shared" si="169"/>
        <v>0</v>
      </c>
      <c r="AF230" s="430">
        <f t="shared" si="159"/>
        <v>25000</v>
      </c>
      <c r="AG230" s="481">
        <f t="shared" si="138"/>
        <v>5</v>
      </c>
      <c r="AH230" s="203">
        <f t="shared" si="139"/>
        <v>4.6038099535981186E-4</v>
      </c>
      <c r="AI230" s="714">
        <f>IFERROR(VLOOKUP($C230,'General Information'!$B$69:$C$88,2,0),0)</f>
        <v>0.15</v>
      </c>
      <c r="AJ230" s="749">
        <f t="shared" si="149"/>
        <v>5750</v>
      </c>
      <c r="AK230" s="749">
        <f t="shared" si="150"/>
        <v>5750</v>
      </c>
      <c r="AL230" s="749">
        <f t="shared" si="151"/>
        <v>5750</v>
      </c>
      <c r="AM230" s="749">
        <f t="shared" si="152"/>
        <v>5750</v>
      </c>
      <c r="AN230" s="749">
        <f t="shared" si="153"/>
        <v>5750</v>
      </c>
      <c r="AO230" s="749">
        <f t="shared" si="154"/>
        <v>0</v>
      </c>
      <c r="AP230" s="749">
        <f t="shared" si="155"/>
        <v>0</v>
      </c>
      <c r="AQ230" s="749">
        <f t="shared" si="156"/>
        <v>0</v>
      </c>
      <c r="AR230" s="749">
        <f t="shared" si="157"/>
        <v>0</v>
      </c>
      <c r="AS230" s="749">
        <f t="shared" si="158"/>
        <v>0</v>
      </c>
    </row>
    <row r="231" spans="2:45" outlineLevel="1" x14ac:dyDescent="0.2">
      <c r="B231" s="103">
        <v>20</v>
      </c>
      <c r="C231" s="38" t="s">
        <v>551</v>
      </c>
      <c r="D231" s="38" t="s">
        <v>625</v>
      </c>
      <c r="E231" s="33" t="s">
        <v>562</v>
      </c>
      <c r="F231" s="57">
        <v>18000</v>
      </c>
      <c r="G231" s="127">
        <v>2</v>
      </c>
      <c r="H231" s="127">
        <v>2</v>
      </c>
      <c r="I231" s="127">
        <v>2</v>
      </c>
      <c r="J231" s="127">
        <v>2</v>
      </c>
      <c r="K231" s="127">
        <v>2</v>
      </c>
      <c r="L231" s="127">
        <v>2</v>
      </c>
      <c r="M231" s="127"/>
      <c r="N231" s="127"/>
      <c r="O231" s="127"/>
      <c r="P231" s="127"/>
      <c r="Q231" s="121"/>
      <c r="R231" s="120"/>
      <c r="S231" s="60"/>
      <c r="T231" s="60"/>
      <c r="U231" s="60"/>
      <c r="V231" s="176">
        <f t="shared" si="160"/>
        <v>36000</v>
      </c>
      <c r="W231" s="176">
        <f t="shared" si="161"/>
        <v>36000</v>
      </c>
      <c r="X231" s="176">
        <f t="shared" si="162"/>
        <v>36000</v>
      </c>
      <c r="Y231" s="176">
        <f t="shared" si="163"/>
        <v>36000</v>
      </c>
      <c r="Z231" s="176">
        <f t="shared" si="164"/>
        <v>36000</v>
      </c>
      <c r="AA231" s="176">
        <f t="shared" si="165"/>
        <v>36000</v>
      </c>
      <c r="AB231" s="176">
        <f t="shared" si="166"/>
        <v>0</v>
      </c>
      <c r="AC231" s="176">
        <f t="shared" si="167"/>
        <v>0</v>
      </c>
      <c r="AD231" s="176">
        <f t="shared" si="168"/>
        <v>0</v>
      </c>
      <c r="AE231" s="176">
        <f t="shared" si="169"/>
        <v>0</v>
      </c>
      <c r="AF231" s="430">
        <f t="shared" si="159"/>
        <v>216000</v>
      </c>
      <c r="AG231" s="481">
        <f t="shared" si="138"/>
        <v>12</v>
      </c>
      <c r="AH231" s="203">
        <f t="shared" si="139"/>
        <v>3.9776917999087748E-3</v>
      </c>
      <c r="AI231" s="714">
        <f>IFERROR(VLOOKUP($C231,'General Information'!$B$69:$C$88,2,0),0)</f>
        <v>0.15</v>
      </c>
      <c r="AJ231" s="749">
        <f t="shared" si="149"/>
        <v>41400</v>
      </c>
      <c r="AK231" s="749">
        <f t="shared" si="150"/>
        <v>41400</v>
      </c>
      <c r="AL231" s="749">
        <f t="shared" si="151"/>
        <v>41400</v>
      </c>
      <c r="AM231" s="749">
        <f t="shared" si="152"/>
        <v>41400</v>
      </c>
      <c r="AN231" s="749">
        <f t="shared" si="153"/>
        <v>41400</v>
      </c>
      <c r="AO231" s="749">
        <f t="shared" si="154"/>
        <v>41400</v>
      </c>
      <c r="AP231" s="749">
        <f t="shared" si="155"/>
        <v>0</v>
      </c>
      <c r="AQ231" s="749">
        <f t="shared" si="156"/>
        <v>0</v>
      </c>
      <c r="AR231" s="749">
        <f t="shared" si="157"/>
        <v>0</v>
      </c>
      <c r="AS231" s="749">
        <f t="shared" si="158"/>
        <v>0</v>
      </c>
    </row>
    <row r="232" spans="2:45" outlineLevel="1" x14ac:dyDescent="0.2">
      <c r="B232" s="103">
        <v>21</v>
      </c>
      <c r="C232" s="38" t="s">
        <v>551</v>
      </c>
      <c r="D232" s="38" t="s">
        <v>624</v>
      </c>
      <c r="E232" s="33" t="s">
        <v>614</v>
      </c>
      <c r="F232" s="57">
        <v>15000</v>
      </c>
      <c r="G232" s="127">
        <v>2</v>
      </c>
      <c r="H232" s="127">
        <v>2</v>
      </c>
      <c r="I232" s="127">
        <v>2</v>
      </c>
      <c r="J232" s="127">
        <v>2</v>
      </c>
      <c r="K232" s="127">
        <v>2</v>
      </c>
      <c r="L232" s="127">
        <v>2</v>
      </c>
      <c r="M232" s="127"/>
      <c r="N232" s="127"/>
      <c r="O232" s="127"/>
      <c r="P232" s="127"/>
      <c r="Q232" s="121"/>
      <c r="R232" s="120"/>
      <c r="S232" s="60"/>
      <c r="T232" s="60"/>
      <c r="U232" s="60"/>
      <c r="V232" s="176">
        <f t="shared" si="160"/>
        <v>30000</v>
      </c>
      <c r="W232" s="176">
        <f t="shared" si="161"/>
        <v>30000</v>
      </c>
      <c r="X232" s="176">
        <f t="shared" si="162"/>
        <v>30000</v>
      </c>
      <c r="Y232" s="176">
        <f t="shared" si="163"/>
        <v>30000</v>
      </c>
      <c r="Z232" s="176">
        <f t="shared" si="164"/>
        <v>30000</v>
      </c>
      <c r="AA232" s="176">
        <f t="shared" si="165"/>
        <v>30000</v>
      </c>
      <c r="AB232" s="176">
        <f t="shared" si="166"/>
        <v>0</v>
      </c>
      <c r="AC232" s="176">
        <f t="shared" si="167"/>
        <v>0</v>
      </c>
      <c r="AD232" s="176">
        <f t="shared" si="168"/>
        <v>0</v>
      </c>
      <c r="AE232" s="176">
        <f t="shared" si="169"/>
        <v>0</v>
      </c>
      <c r="AF232" s="430">
        <f t="shared" si="159"/>
        <v>180000</v>
      </c>
      <c r="AG232" s="481">
        <f t="shared" si="138"/>
        <v>12</v>
      </c>
      <c r="AH232" s="203">
        <f t="shared" si="139"/>
        <v>3.3147431665906456E-3</v>
      </c>
      <c r="AI232" s="714">
        <f>IFERROR(VLOOKUP($C232,'General Information'!$B$69:$C$88,2,0),0)</f>
        <v>0.15</v>
      </c>
      <c r="AJ232" s="749">
        <f t="shared" si="149"/>
        <v>34500</v>
      </c>
      <c r="AK232" s="749">
        <f t="shared" si="150"/>
        <v>34500</v>
      </c>
      <c r="AL232" s="749">
        <f t="shared" si="151"/>
        <v>34500</v>
      </c>
      <c r="AM232" s="749">
        <f t="shared" si="152"/>
        <v>34500</v>
      </c>
      <c r="AN232" s="749">
        <f t="shared" si="153"/>
        <v>34500</v>
      </c>
      <c r="AO232" s="749">
        <f t="shared" si="154"/>
        <v>34500</v>
      </c>
      <c r="AP232" s="749">
        <f t="shared" si="155"/>
        <v>0</v>
      </c>
      <c r="AQ232" s="749">
        <f t="shared" si="156"/>
        <v>0</v>
      </c>
      <c r="AR232" s="749">
        <f t="shared" si="157"/>
        <v>0</v>
      </c>
      <c r="AS232" s="749">
        <f t="shared" si="158"/>
        <v>0</v>
      </c>
    </row>
    <row r="233" spans="2:45" outlineLevel="1" x14ac:dyDescent="0.2">
      <c r="B233" s="103">
        <v>22</v>
      </c>
      <c r="C233" s="38" t="s">
        <v>552</v>
      </c>
      <c r="D233" s="38"/>
      <c r="E233" s="33" t="s">
        <v>620</v>
      </c>
      <c r="F233" s="57">
        <v>1</v>
      </c>
      <c r="G233" s="127">
        <v>171150</v>
      </c>
      <c r="H233" s="127">
        <v>171150</v>
      </c>
      <c r="I233" s="127">
        <v>171150</v>
      </c>
      <c r="J233" s="127">
        <v>171150</v>
      </c>
      <c r="K233" s="127">
        <v>171150</v>
      </c>
      <c r="L233" s="127">
        <v>171150</v>
      </c>
      <c r="M233" s="127"/>
      <c r="N233" s="127"/>
      <c r="O233" s="127"/>
      <c r="P233" s="127"/>
      <c r="Q233" s="121"/>
      <c r="R233" s="120"/>
      <c r="S233" s="60"/>
      <c r="T233" s="60"/>
      <c r="U233" s="60"/>
      <c r="V233" s="176">
        <f t="shared" si="160"/>
        <v>171150</v>
      </c>
      <c r="W233" s="176">
        <f t="shared" si="161"/>
        <v>171150</v>
      </c>
      <c r="X233" s="176">
        <f t="shared" si="162"/>
        <v>171150</v>
      </c>
      <c r="Y233" s="176">
        <f t="shared" si="163"/>
        <v>171150</v>
      </c>
      <c r="Z233" s="176">
        <f t="shared" si="164"/>
        <v>171150</v>
      </c>
      <c r="AA233" s="176">
        <f t="shared" si="165"/>
        <v>171150</v>
      </c>
      <c r="AB233" s="176">
        <f t="shared" si="166"/>
        <v>0</v>
      </c>
      <c r="AC233" s="176">
        <f t="shared" si="167"/>
        <v>0</v>
      </c>
      <c r="AD233" s="176">
        <f t="shared" si="168"/>
        <v>0</v>
      </c>
      <c r="AE233" s="176">
        <f t="shared" si="169"/>
        <v>0</v>
      </c>
      <c r="AF233" s="430">
        <f t="shared" si="159"/>
        <v>1026900</v>
      </c>
      <c r="AG233" s="481">
        <f t="shared" si="138"/>
        <v>1026900</v>
      </c>
      <c r="AH233" s="203">
        <f t="shared" si="139"/>
        <v>1.8910609765399631E-2</v>
      </c>
      <c r="AI233" s="714">
        <f>IFERROR(VLOOKUP($C233,'General Information'!$B$69:$C$88,2,0),0)</f>
        <v>0.158</v>
      </c>
      <c r="AJ233" s="749">
        <f t="shared" si="149"/>
        <v>198191.69999999998</v>
      </c>
      <c r="AK233" s="749">
        <f t="shared" si="150"/>
        <v>198191.69999999998</v>
      </c>
      <c r="AL233" s="749">
        <f t="shared" si="151"/>
        <v>198191.69999999998</v>
      </c>
      <c r="AM233" s="749">
        <f t="shared" si="152"/>
        <v>198191.69999999998</v>
      </c>
      <c r="AN233" s="749">
        <f t="shared" si="153"/>
        <v>198191.69999999998</v>
      </c>
      <c r="AO233" s="749">
        <f t="shared" si="154"/>
        <v>198191.69999999998</v>
      </c>
      <c r="AP233" s="749">
        <f t="shared" si="155"/>
        <v>0</v>
      </c>
      <c r="AQ233" s="749">
        <f t="shared" si="156"/>
        <v>0</v>
      </c>
      <c r="AR233" s="749">
        <f t="shared" si="157"/>
        <v>0</v>
      </c>
      <c r="AS233" s="749">
        <f t="shared" si="158"/>
        <v>0</v>
      </c>
    </row>
    <row r="234" spans="2:45" outlineLevel="1" x14ac:dyDescent="0.2">
      <c r="B234" s="103">
        <v>23</v>
      </c>
      <c r="C234" s="38" t="s">
        <v>553</v>
      </c>
      <c r="D234" s="38" t="s">
        <v>741</v>
      </c>
      <c r="E234" s="33" t="s">
        <v>618</v>
      </c>
      <c r="F234" s="57">
        <v>3110</v>
      </c>
      <c r="G234" s="127">
        <v>2.6739549839228296</v>
      </c>
      <c r="H234" s="127">
        <v>2.6739549839228296</v>
      </c>
      <c r="I234" s="127">
        <v>2.6739549839228296</v>
      </c>
      <c r="J234" s="127">
        <v>2.6739549839228296</v>
      </c>
      <c r="K234" s="127">
        <v>2.6739549839228296</v>
      </c>
      <c r="L234" s="127">
        <v>2.6739549839228296</v>
      </c>
      <c r="M234" s="127"/>
      <c r="N234" s="127"/>
      <c r="O234" s="127"/>
      <c r="P234" s="127"/>
      <c r="Q234" s="121"/>
      <c r="R234" s="120"/>
      <c r="S234" s="60"/>
      <c r="T234" s="60"/>
      <c r="U234" s="60"/>
      <c r="V234" s="176">
        <f t="shared" si="160"/>
        <v>8316</v>
      </c>
      <c r="W234" s="176">
        <f t="shared" si="161"/>
        <v>8316</v>
      </c>
      <c r="X234" s="176">
        <f t="shared" si="162"/>
        <v>8316</v>
      </c>
      <c r="Y234" s="176">
        <f t="shared" si="163"/>
        <v>8316</v>
      </c>
      <c r="Z234" s="176">
        <f t="shared" si="164"/>
        <v>8316</v>
      </c>
      <c r="AA234" s="176">
        <f t="shared" si="165"/>
        <v>8316</v>
      </c>
      <c r="AB234" s="176">
        <f t="shared" si="166"/>
        <v>0</v>
      </c>
      <c r="AC234" s="176">
        <f t="shared" si="167"/>
        <v>0</v>
      </c>
      <c r="AD234" s="176">
        <f t="shared" si="168"/>
        <v>0</v>
      </c>
      <c r="AE234" s="176">
        <f t="shared" si="169"/>
        <v>0</v>
      </c>
      <c r="AF234" s="430">
        <f t="shared" si="159"/>
        <v>49896</v>
      </c>
      <c r="AG234" s="481">
        <f t="shared" si="138"/>
        <v>16.043729903536978</v>
      </c>
      <c r="AH234" s="203">
        <f t="shared" si="139"/>
        <v>9.1884680577892694E-4</v>
      </c>
      <c r="AI234" s="714">
        <f>IFERROR(VLOOKUP($C234,'General Information'!$B$69:$C$88,2,0),0)</f>
        <v>0.17</v>
      </c>
      <c r="AJ234" s="749">
        <f t="shared" si="149"/>
        <v>9729.7199999999993</v>
      </c>
      <c r="AK234" s="749">
        <f t="shared" si="150"/>
        <v>9729.7199999999993</v>
      </c>
      <c r="AL234" s="749">
        <f t="shared" si="151"/>
        <v>9729.7199999999993</v>
      </c>
      <c r="AM234" s="749">
        <f t="shared" si="152"/>
        <v>9729.7199999999993</v>
      </c>
      <c r="AN234" s="749">
        <f t="shared" si="153"/>
        <v>9729.7199999999993</v>
      </c>
      <c r="AO234" s="749">
        <f t="shared" si="154"/>
        <v>9729.7199999999993</v>
      </c>
      <c r="AP234" s="749">
        <f t="shared" si="155"/>
        <v>0</v>
      </c>
      <c r="AQ234" s="749">
        <f t="shared" si="156"/>
        <v>0</v>
      </c>
      <c r="AR234" s="749">
        <f t="shared" si="157"/>
        <v>0</v>
      </c>
      <c r="AS234" s="749">
        <f t="shared" si="158"/>
        <v>0</v>
      </c>
    </row>
    <row r="235" spans="2:45" outlineLevel="1" x14ac:dyDescent="0.2">
      <c r="B235" s="103">
        <v>24</v>
      </c>
      <c r="C235" s="38" t="s">
        <v>553</v>
      </c>
      <c r="D235" s="38" t="s">
        <v>741</v>
      </c>
      <c r="E235" s="33" t="s">
        <v>618</v>
      </c>
      <c r="F235" s="57">
        <v>3110</v>
      </c>
      <c r="G235" s="127">
        <v>8.9634212218649516</v>
      </c>
      <c r="H235" s="127">
        <v>8.9634212218649516</v>
      </c>
      <c r="I235" s="127">
        <v>8.9634212218649516</v>
      </c>
      <c r="J235" s="127">
        <v>8.9634212218649516</v>
      </c>
      <c r="K235" s="127">
        <v>8.9634212218649516</v>
      </c>
      <c r="L235" s="127">
        <v>8.9634212218649516</v>
      </c>
      <c r="M235" s="127"/>
      <c r="N235" s="127"/>
      <c r="O235" s="127"/>
      <c r="P235" s="127"/>
      <c r="Q235" s="121"/>
      <c r="R235" s="120"/>
      <c r="S235" s="60"/>
      <c r="T235" s="60"/>
      <c r="U235" s="60"/>
      <c r="V235" s="176">
        <f t="shared" si="160"/>
        <v>27876.239999999998</v>
      </c>
      <c r="W235" s="176">
        <f t="shared" si="161"/>
        <v>27876.239999999998</v>
      </c>
      <c r="X235" s="176">
        <f t="shared" si="162"/>
        <v>27876.239999999998</v>
      </c>
      <c r="Y235" s="176">
        <f t="shared" si="163"/>
        <v>27876.239999999998</v>
      </c>
      <c r="Z235" s="176">
        <f t="shared" si="164"/>
        <v>27876.239999999998</v>
      </c>
      <c r="AA235" s="176">
        <f t="shared" si="165"/>
        <v>27876.239999999998</v>
      </c>
      <c r="AB235" s="176">
        <f t="shared" si="166"/>
        <v>0</v>
      </c>
      <c r="AC235" s="176">
        <f t="shared" si="167"/>
        <v>0</v>
      </c>
      <c r="AD235" s="176">
        <f t="shared" si="168"/>
        <v>0</v>
      </c>
      <c r="AE235" s="176">
        <f t="shared" si="169"/>
        <v>0</v>
      </c>
      <c r="AF235" s="430">
        <f t="shared" si="159"/>
        <v>167257.43999999997</v>
      </c>
      <c r="AG235" s="481">
        <f t="shared" si="138"/>
        <v>53.780527331189703</v>
      </c>
      <c r="AH235" s="203">
        <f t="shared" si="139"/>
        <v>3.08008586834136E-3</v>
      </c>
      <c r="AI235" s="714">
        <f>IFERROR(VLOOKUP($C235,'General Information'!$B$69:$C$88,2,0),0)</f>
        <v>0.17</v>
      </c>
      <c r="AJ235" s="749">
        <f t="shared" si="149"/>
        <v>32615.200799999995</v>
      </c>
      <c r="AK235" s="749">
        <f t="shared" si="150"/>
        <v>32615.200799999995</v>
      </c>
      <c r="AL235" s="749">
        <f t="shared" si="151"/>
        <v>32615.200799999995</v>
      </c>
      <c r="AM235" s="749">
        <f t="shared" si="152"/>
        <v>32615.200799999995</v>
      </c>
      <c r="AN235" s="749">
        <f t="shared" si="153"/>
        <v>32615.200799999995</v>
      </c>
      <c r="AO235" s="749">
        <f t="shared" si="154"/>
        <v>32615.200799999995</v>
      </c>
      <c r="AP235" s="749">
        <f t="shared" si="155"/>
        <v>0</v>
      </c>
      <c r="AQ235" s="749">
        <f t="shared" si="156"/>
        <v>0</v>
      </c>
      <c r="AR235" s="749">
        <f t="shared" si="157"/>
        <v>0</v>
      </c>
      <c r="AS235" s="749">
        <f t="shared" si="158"/>
        <v>0</v>
      </c>
    </row>
    <row r="236" spans="2:45" outlineLevel="1" x14ac:dyDescent="0.2">
      <c r="B236" s="103">
        <v>25</v>
      </c>
      <c r="C236" s="38" t="s">
        <v>555</v>
      </c>
      <c r="D236" s="38" t="s">
        <v>752</v>
      </c>
      <c r="E236" s="33" t="s">
        <v>693</v>
      </c>
      <c r="F236" s="57">
        <v>1739.1304347826087</v>
      </c>
      <c r="G236" s="127">
        <v>4</v>
      </c>
      <c r="H236" s="127">
        <v>4</v>
      </c>
      <c r="I236" s="127">
        <v>4</v>
      </c>
      <c r="J236" s="127">
        <v>4</v>
      </c>
      <c r="K236" s="127">
        <v>4</v>
      </c>
      <c r="L236" s="127">
        <v>4</v>
      </c>
      <c r="M236" s="127"/>
      <c r="N236" s="127"/>
      <c r="O236" s="127"/>
      <c r="P236" s="127"/>
      <c r="Q236" s="121"/>
      <c r="R236" s="120"/>
      <c r="S236" s="60"/>
      <c r="T236" s="60"/>
      <c r="U236" s="60"/>
      <c r="V236" s="176">
        <f t="shared" si="160"/>
        <v>6956.521739130435</v>
      </c>
      <c r="W236" s="176">
        <f t="shared" si="161"/>
        <v>6956.521739130435</v>
      </c>
      <c r="X236" s="176">
        <f t="shared" si="162"/>
        <v>6956.521739130435</v>
      </c>
      <c r="Y236" s="176">
        <f t="shared" si="163"/>
        <v>6956.521739130435</v>
      </c>
      <c r="Z236" s="176">
        <f t="shared" si="164"/>
        <v>6956.521739130435</v>
      </c>
      <c r="AA236" s="176">
        <f t="shared" si="165"/>
        <v>6956.521739130435</v>
      </c>
      <c r="AB236" s="176">
        <f t="shared" si="166"/>
        <v>0</v>
      </c>
      <c r="AC236" s="176">
        <f t="shared" si="167"/>
        <v>0</v>
      </c>
      <c r="AD236" s="176">
        <f t="shared" si="168"/>
        <v>0</v>
      </c>
      <c r="AE236" s="176">
        <f t="shared" si="169"/>
        <v>0</v>
      </c>
      <c r="AF236" s="430">
        <f t="shared" si="159"/>
        <v>41739.130434782608</v>
      </c>
      <c r="AG236" s="481">
        <f t="shared" si="138"/>
        <v>24</v>
      </c>
      <c r="AH236" s="203">
        <f t="shared" si="139"/>
        <v>7.6863609660072932E-4</v>
      </c>
      <c r="AI236" s="714">
        <f>IFERROR(VLOOKUP($C236,'General Information'!$B$69:$C$88,2,0),0)</f>
        <v>0.15</v>
      </c>
      <c r="AJ236" s="749">
        <f t="shared" si="149"/>
        <v>8000</v>
      </c>
      <c r="AK236" s="749">
        <f t="shared" si="150"/>
        <v>8000</v>
      </c>
      <c r="AL236" s="749">
        <f t="shared" si="151"/>
        <v>8000</v>
      </c>
      <c r="AM236" s="749">
        <f t="shared" si="152"/>
        <v>8000</v>
      </c>
      <c r="AN236" s="749">
        <f t="shared" si="153"/>
        <v>8000</v>
      </c>
      <c r="AO236" s="749">
        <f t="shared" si="154"/>
        <v>8000</v>
      </c>
      <c r="AP236" s="749">
        <f t="shared" si="155"/>
        <v>0</v>
      </c>
      <c r="AQ236" s="749">
        <f t="shared" si="156"/>
        <v>0</v>
      </c>
      <c r="AR236" s="749">
        <f t="shared" si="157"/>
        <v>0</v>
      </c>
      <c r="AS236" s="749">
        <f t="shared" si="158"/>
        <v>0</v>
      </c>
    </row>
    <row r="237" spans="2:45" outlineLevel="1" x14ac:dyDescent="0.2">
      <c r="B237" s="103">
        <v>26</v>
      </c>
      <c r="C237" s="38" t="s">
        <v>555</v>
      </c>
      <c r="D237" s="38" t="s">
        <v>753</v>
      </c>
      <c r="E237" s="33" t="s">
        <v>562</v>
      </c>
      <c r="F237" s="57">
        <v>1000</v>
      </c>
      <c r="G237" s="127">
        <v>2</v>
      </c>
      <c r="H237" s="127">
        <v>3</v>
      </c>
      <c r="I237" s="127">
        <v>3</v>
      </c>
      <c r="J237" s="127">
        <v>3</v>
      </c>
      <c r="K237" s="127">
        <v>3</v>
      </c>
      <c r="L237" s="127">
        <v>3</v>
      </c>
      <c r="M237" s="127"/>
      <c r="N237" s="127"/>
      <c r="O237" s="127"/>
      <c r="P237" s="127"/>
      <c r="Q237" s="121"/>
      <c r="R237" s="120"/>
      <c r="S237" s="60"/>
      <c r="T237" s="60"/>
      <c r="U237" s="60"/>
      <c r="V237" s="176">
        <f t="shared" si="160"/>
        <v>2000</v>
      </c>
      <c r="W237" s="176">
        <f t="shared" si="161"/>
        <v>3000</v>
      </c>
      <c r="X237" s="176">
        <f t="shared" si="162"/>
        <v>3000</v>
      </c>
      <c r="Y237" s="176">
        <f t="shared" si="163"/>
        <v>3000</v>
      </c>
      <c r="Z237" s="176">
        <f t="shared" si="164"/>
        <v>3000</v>
      </c>
      <c r="AA237" s="176">
        <f t="shared" si="165"/>
        <v>3000</v>
      </c>
      <c r="AB237" s="176">
        <f t="shared" si="166"/>
        <v>0</v>
      </c>
      <c r="AC237" s="176">
        <f t="shared" si="167"/>
        <v>0</v>
      </c>
      <c r="AD237" s="176">
        <f t="shared" si="168"/>
        <v>0</v>
      </c>
      <c r="AE237" s="176">
        <f t="shared" si="169"/>
        <v>0</v>
      </c>
      <c r="AF237" s="430">
        <f t="shared" si="159"/>
        <v>17000</v>
      </c>
      <c r="AG237" s="481">
        <f t="shared" si="138"/>
        <v>17</v>
      </c>
      <c r="AH237" s="203">
        <f t="shared" si="139"/>
        <v>3.1305907684467209E-4</v>
      </c>
      <c r="AI237" s="714">
        <f>IFERROR(VLOOKUP($C237,'General Information'!$B$69:$C$88,2,0),0)</f>
        <v>0.15</v>
      </c>
      <c r="AJ237" s="749">
        <f t="shared" si="149"/>
        <v>2300</v>
      </c>
      <c r="AK237" s="749">
        <f t="shared" si="150"/>
        <v>3449.9999999999995</v>
      </c>
      <c r="AL237" s="749">
        <f t="shared" si="151"/>
        <v>3449.9999999999995</v>
      </c>
      <c r="AM237" s="749">
        <f t="shared" si="152"/>
        <v>3449.9999999999995</v>
      </c>
      <c r="AN237" s="749">
        <f t="shared" si="153"/>
        <v>3449.9999999999995</v>
      </c>
      <c r="AO237" s="749">
        <f t="shared" si="154"/>
        <v>3449.9999999999995</v>
      </c>
      <c r="AP237" s="749">
        <f t="shared" si="155"/>
        <v>0</v>
      </c>
      <c r="AQ237" s="749">
        <f t="shared" si="156"/>
        <v>0</v>
      </c>
      <c r="AR237" s="749">
        <f t="shared" si="157"/>
        <v>0</v>
      </c>
      <c r="AS237" s="749">
        <f t="shared" si="158"/>
        <v>0</v>
      </c>
    </row>
    <row r="238" spans="2:45" outlineLevel="1" x14ac:dyDescent="0.2">
      <c r="B238" s="103">
        <v>27</v>
      </c>
      <c r="C238" s="38" t="s">
        <v>555</v>
      </c>
      <c r="D238" s="38" t="s">
        <v>754</v>
      </c>
      <c r="E238" s="33" t="s">
        <v>562</v>
      </c>
      <c r="F238" s="57">
        <v>1000</v>
      </c>
      <c r="G238" s="127">
        <v>2</v>
      </c>
      <c r="H238" s="127">
        <v>3</v>
      </c>
      <c r="I238" s="127">
        <v>3</v>
      </c>
      <c r="J238" s="127">
        <v>3</v>
      </c>
      <c r="K238" s="127">
        <v>3</v>
      </c>
      <c r="L238" s="127">
        <v>3</v>
      </c>
      <c r="M238" s="127"/>
      <c r="N238" s="127"/>
      <c r="O238" s="127"/>
      <c r="P238" s="127"/>
      <c r="Q238" s="121"/>
      <c r="R238" s="120"/>
      <c r="S238" s="60"/>
      <c r="T238" s="60"/>
      <c r="U238" s="60"/>
      <c r="V238" s="176">
        <f t="shared" si="160"/>
        <v>2000</v>
      </c>
      <c r="W238" s="176">
        <f t="shared" si="161"/>
        <v>3000</v>
      </c>
      <c r="X238" s="176">
        <f t="shared" si="162"/>
        <v>3000</v>
      </c>
      <c r="Y238" s="176">
        <f t="shared" si="163"/>
        <v>3000</v>
      </c>
      <c r="Z238" s="176">
        <f t="shared" si="164"/>
        <v>3000</v>
      </c>
      <c r="AA238" s="176">
        <f t="shared" si="165"/>
        <v>3000</v>
      </c>
      <c r="AB238" s="176">
        <f t="shared" si="166"/>
        <v>0</v>
      </c>
      <c r="AC238" s="176">
        <f t="shared" si="167"/>
        <v>0</v>
      </c>
      <c r="AD238" s="176">
        <f t="shared" si="168"/>
        <v>0</v>
      </c>
      <c r="AE238" s="176">
        <f t="shared" si="169"/>
        <v>0</v>
      </c>
      <c r="AF238" s="430">
        <f t="shared" si="159"/>
        <v>17000</v>
      </c>
      <c r="AG238" s="481">
        <f t="shared" si="138"/>
        <v>17</v>
      </c>
      <c r="AH238" s="203">
        <f t="shared" si="139"/>
        <v>3.1305907684467209E-4</v>
      </c>
      <c r="AI238" s="714">
        <f>IFERROR(VLOOKUP($C238,'General Information'!$B$69:$C$88,2,0),0)</f>
        <v>0.15</v>
      </c>
      <c r="AJ238" s="749">
        <f t="shared" si="149"/>
        <v>2300</v>
      </c>
      <c r="AK238" s="749">
        <f t="shared" si="150"/>
        <v>3449.9999999999995</v>
      </c>
      <c r="AL238" s="749">
        <f t="shared" si="151"/>
        <v>3449.9999999999995</v>
      </c>
      <c r="AM238" s="749">
        <f t="shared" si="152"/>
        <v>3449.9999999999995</v>
      </c>
      <c r="AN238" s="749">
        <f t="shared" si="153"/>
        <v>3449.9999999999995</v>
      </c>
      <c r="AO238" s="749">
        <f t="shared" si="154"/>
        <v>3449.9999999999995</v>
      </c>
      <c r="AP238" s="749">
        <f t="shared" si="155"/>
        <v>0</v>
      </c>
      <c r="AQ238" s="749">
        <f t="shared" si="156"/>
        <v>0</v>
      </c>
      <c r="AR238" s="749">
        <f t="shared" si="157"/>
        <v>0</v>
      </c>
      <c r="AS238" s="749">
        <f t="shared" si="158"/>
        <v>0</v>
      </c>
    </row>
    <row r="239" spans="2:45" outlineLevel="1" x14ac:dyDescent="0.2">
      <c r="B239" s="103">
        <v>28</v>
      </c>
      <c r="C239" s="38" t="s">
        <v>555</v>
      </c>
      <c r="D239" s="38" t="s">
        <v>755</v>
      </c>
      <c r="E239" s="33" t="s">
        <v>756</v>
      </c>
      <c r="F239" s="57">
        <v>2500</v>
      </c>
      <c r="G239" s="127">
        <v>1</v>
      </c>
      <c r="H239" s="127">
        <v>1</v>
      </c>
      <c r="I239" s="127">
        <v>1</v>
      </c>
      <c r="J239" s="127">
        <v>1</v>
      </c>
      <c r="K239" s="127">
        <v>1</v>
      </c>
      <c r="L239" s="127">
        <v>1</v>
      </c>
      <c r="M239" s="127"/>
      <c r="N239" s="127"/>
      <c r="O239" s="127"/>
      <c r="P239" s="127"/>
      <c r="Q239" s="121"/>
      <c r="R239" s="120"/>
      <c r="S239" s="60"/>
      <c r="T239" s="60"/>
      <c r="U239" s="60"/>
      <c r="V239" s="176">
        <f t="shared" si="160"/>
        <v>2500</v>
      </c>
      <c r="W239" s="176">
        <f t="shared" si="161"/>
        <v>2500</v>
      </c>
      <c r="X239" s="176">
        <f t="shared" si="162"/>
        <v>2500</v>
      </c>
      <c r="Y239" s="176">
        <f t="shared" si="163"/>
        <v>2500</v>
      </c>
      <c r="Z239" s="176">
        <f t="shared" si="164"/>
        <v>2500</v>
      </c>
      <c r="AA239" s="176">
        <f t="shared" si="165"/>
        <v>2500</v>
      </c>
      <c r="AB239" s="176">
        <f t="shared" si="166"/>
        <v>0</v>
      </c>
      <c r="AC239" s="176">
        <f t="shared" si="167"/>
        <v>0</v>
      </c>
      <c r="AD239" s="176">
        <f t="shared" si="168"/>
        <v>0</v>
      </c>
      <c r="AE239" s="176">
        <f t="shared" si="169"/>
        <v>0</v>
      </c>
      <c r="AF239" s="430">
        <f t="shared" si="159"/>
        <v>15000</v>
      </c>
      <c r="AG239" s="481">
        <f t="shared" si="138"/>
        <v>6</v>
      </c>
      <c r="AH239" s="203">
        <f t="shared" si="139"/>
        <v>2.7622859721588709E-4</v>
      </c>
      <c r="AI239" s="714">
        <f>IFERROR(VLOOKUP($C239,'General Information'!$B$69:$C$88,2,0),0)</f>
        <v>0.15</v>
      </c>
      <c r="AJ239" s="749">
        <f t="shared" si="149"/>
        <v>2875</v>
      </c>
      <c r="AK239" s="749">
        <f t="shared" si="150"/>
        <v>2875</v>
      </c>
      <c r="AL239" s="749">
        <f t="shared" si="151"/>
        <v>2875</v>
      </c>
      <c r="AM239" s="749">
        <f t="shared" si="152"/>
        <v>2875</v>
      </c>
      <c r="AN239" s="749">
        <f t="shared" si="153"/>
        <v>2875</v>
      </c>
      <c r="AO239" s="749">
        <f t="shared" si="154"/>
        <v>2875</v>
      </c>
      <c r="AP239" s="749">
        <f t="shared" si="155"/>
        <v>0</v>
      </c>
      <c r="AQ239" s="749">
        <f t="shared" si="156"/>
        <v>0</v>
      </c>
      <c r="AR239" s="749">
        <f t="shared" si="157"/>
        <v>0</v>
      </c>
      <c r="AS239" s="749">
        <f t="shared" si="158"/>
        <v>0</v>
      </c>
    </row>
    <row r="240" spans="2:45" outlineLevel="1" x14ac:dyDescent="0.2">
      <c r="B240" s="103">
        <v>29</v>
      </c>
      <c r="C240" s="38" t="s">
        <v>555</v>
      </c>
      <c r="D240" s="38" t="s">
        <v>757</v>
      </c>
      <c r="E240" s="33" t="s">
        <v>693</v>
      </c>
      <c r="F240" s="57">
        <v>1750</v>
      </c>
      <c r="G240" s="127">
        <v>10</v>
      </c>
      <c r="H240" s="127">
        <v>10</v>
      </c>
      <c r="I240" s="127">
        <v>10</v>
      </c>
      <c r="J240" s="127">
        <v>10</v>
      </c>
      <c r="K240" s="127">
        <v>10</v>
      </c>
      <c r="L240" s="127">
        <v>10</v>
      </c>
      <c r="M240" s="127"/>
      <c r="N240" s="127"/>
      <c r="O240" s="127"/>
      <c r="P240" s="127"/>
      <c r="Q240" s="121"/>
      <c r="R240" s="120"/>
      <c r="S240" s="60"/>
      <c r="T240" s="60"/>
      <c r="U240" s="60"/>
      <c r="V240" s="176">
        <f t="shared" si="160"/>
        <v>17500</v>
      </c>
      <c r="W240" s="176">
        <f t="shared" si="161"/>
        <v>17500</v>
      </c>
      <c r="X240" s="176">
        <f t="shared" si="162"/>
        <v>17500</v>
      </c>
      <c r="Y240" s="176">
        <f t="shared" si="163"/>
        <v>17500</v>
      </c>
      <c r="Z240" s="176">
        <f t="shared" si="164"/>
        <v>17500</v>
      </c>
      <c r="AA240" s="176">
        <f t="shared" si="165"/>
        <v>17500</v>
      </c>
      <c r="AB240" s="176">
        <f t="shared" si="166"/>
        <v>0</v>
      </c>
      <c r="AC240" s="176">
        <f t="shared" si="167"/>
        <v>0</v>
      </c>
      <c r="AD240" s="176">
        <f t="shared" si="168"/>
        <v>0</v>
      </c>
      <c r="AE240" s="176">
        <f t="shared" si="169"/>
        <v>0</v>
      </c>
      <c r="AF240" s="430">
        <f t="shared" si="159"/>
        <v>105000</v>
      </c>
      <c r="AG240" s="481">
        <f t="shared" si="138"/>
        <v>60</v>
      </c>
      <c r="AH240" s="203">
        <f t="shared" si="139"/>
        <v>1.9336001805112099E-3</v>
      </c>
      <c r="AI240" s="714">
        <f>IFERROR(VLOOKUP($C240,'General Information'!$B$69:$C$88,2,0),0)</f>
        <v>0.15</v>
      </c>
      <c r="AJ240" s="749">
        <f t="shared" si="149"/>
        <v>20125</v>
      </c>
      <c r="AK240" s="749">
        <f t="shared" si="150"/>
        <v>20125</v>
      </c>
      <c r="AL240" s="749">
        <f t="shared" si="151"/>
        <v>20125</v>
      </c>
      <c r="AM240" s="749">
        <f t="shared" si="152"/>
        <v>20125</v>
      </c>
      <c r="AN240" s="749">
        <f t="shared" si="153"/>
        <v>20125</v>
      </c>
      <c r="AO240" s="749">
        <f t="shared" si="154"/>
        <v>20125</v>
      </c>
      <c r="AP240" s="749">
        <f t="shared" si="155"/>
        <v>0</v>
      </c>
      <c r="AQ240" s="749">
        <f t="shared" si="156"/>
        <v>0</v>
      </c>
      <c r="AR240" s="749">
        <f t="shared" si="157"/>
        <v>0</v>
      </c>
      <c r="AS240" s="749">
        <f t="shared" si="158"/>
        <v>0</v>
      </c>
    </row>
    <row r="241" spans="2:45" outlineLevel="1" x14ac:dyDescent="0.2">
      <c r="B241" s="103">
        <v>30</v>
      </c>
      <c r="C241" s="38" t="s">
        <v>555</v>
      </c>
      <c r="D241" s="38" t="s">
        <v>757</v>
      </c>
      <c r="E241" s="33" t="s">
        <v>693</v>
      </c>
      <c r="F241" s="57">
        <v>3000</v>
      </c>
      <c r="G241" s="127">
        <v>10</v>
      </c>
      <c r="H241" s="127">
        <v>10</v>
      </c>
      <c r="I241" s="127">
        <v>10</v>
      </c>
      <c r="J241" s="127">
        <v>10</v>
      </c>
      <c r="K241" s="127">
        <v>10</v>
      </c>
      <c r="L241" s="127">
        <v>10</v>
      </c>
      <c r="M241" s="127"/>
      <c r="N241" s="127"/>
      <c r="O241" s="127"/>
      <c r="P241" s="127"/>
      <c r="Q241" s="121"/>
      <c r="R241" s="120"/>
      <c r="S241" s="60"/>
      <c r="T241" s="60"/>
      <c r="U241" s="60"/>
      <c r="V241" s="176">
        <f t="shared" si="160"/>
        <v>30000</v>
      </c>
      <c r="W241" s="176">
        <f t="shared" si="161"/>
        <v>30000</v>
      </c>
      <c r="X241" s="176">
        <f t="shared" si="162"/>
        <v>30000</v>
      </c>
      <c r="Y241" s="176">
        <f t="shared" si="163"/>
        <v>30000</v>
      </c>
      <c r="Z241" s="176">
        <f t="shared" si="164"/>
        <v>30000</v>
      </c>
      <c r="AA241" s="176">
        <f t="shared" si="165"/>
        <v>30000</v>
      </c>
      <c r="AB241" s="176">
        <f t="shared" si="166"/>
        <v>0</v>
      </c>
      <c r="AC241" s="176">
        <f t="shared" si="167"/>
        <v>0</v>
      </c>
      <c r="AD241" s="176">
        <f t="shared" si="168"/>
        <v>0</v>
      </c>
      <c r="AE241" s="176">
        <f t="shared" si="169"/>
        <v>0</v>
      </c>
      <c r="AF241" s="430">
        <f t="shared" si="159"/>
        <v>180000</v>
      </c>
      <c r="AG241" s="481">
        <f t="shared" si="138"/>
        <v>60</v>
      </c>
      <c r="AH241" s="203">
        <f t="shared" si="139"/>
        <v>3.3147431665906456E-3</v>
      </c>
      <c r="AI241" s="714">
        <f>IFERROR(VLOOKUP($C241,'General Information'!$B$69:$C$88,2,0),0)</f>
        <v>0.15</v>
      </c>
      <c r="AJ241" s="749">
        <f t="shared" si="149"/>
        <v>34500</v>
      </c>
      <c r="AK241" s="749">
        <f t="shared" si="150"/>
        <v>34500</v>
      </c>
      <c r="AL241" s="749">
        <f t="shared" si="151"/>
        <v>34500</v>
      </c>
      <c r="AM241" s="749">
        <f t="shared" si="152"/>
        <v>34500</v>
      </c>
      <c r="AN241" s="749">
        <f t="shared" si="153"/>
        <v>34500</v>
      </c>
      <c r="AO241" s="749">
        <f t="shared" si="154"/>
        <v>34500</v>
      </c>
      <c r="AP241" s="749">
        <f t="shared" si="155"/>
        <v>0</v>
      </c>
      <c r="AQ241" s="749">
        <f t="shared" si="156"/>
        <v>0</v>
      </c>
      <c r="AR241" s="749">
        <f t="shared" si="157"/>
        <v>0</v>
      </c>
      <c r="AS241" s="749">
        <f t="shared" si="158"/>
        <v>0</v>
      </c>
    </row>
    <row r="242" spans="2:45" outlineLevel="1" x14ac:dyDescent="0.2">
      <c r="B242" s="103">
        <v>31</v>
      </c>
      <c r="C242" s="38" t="s">
        <v>555</v>
      </c>
      <c r="D242" s="38" t="s">
        <v>660</v>
      </c>
      <c r="E242" s="33" t="s">
        <v>661</v>
      </c>
      <c r="F242" s="57">
        <v>1250</v>
      </c>
      <c r="G242" s="127">
        <v>10</v>
      </c>
      <c r="H242" s="127">
        <v>10</v>
      </c>
      <c r="I242" s="127">
        <v>10</v>
      </c>
      <c r="J242" s="127">
        <v>10</v>
      </c>
      <c r="K242" s="127">
        <v>10</v>
      </c>
      <c r="L242" s="127">
        <v>10</v>
      </c>
      <c r="M242" s="127"/>
      <c r="N242" s="127"/>
      <c r="O242" s="127"/>
      <c r="P242" s="127"/>
      <c r="Q242" s="121"/>
      <c r="R242" s="120"/>
      <c r="S242" s="60"/>
      <c r="T242" s="60"/>
      <c r="U242" s="60"/>
      <c r="V242" s="176">
        <f t="shared" si="160"/>
        <v>12500</v>
      </c>
      <c r="W242" s="176">
        <f t="shared" si="161"/>
        <v>12500</v>
      </c>
      <c r="X242" s="176">
        <f t="shared" si="162"/>
        <v>12500</v>
      </c>
      <c r="Y242" s="176">
        <f t="shared" si="163"/>
        <v>12500</v>
      </c>
      <c r="Z242" s="176">
        <f t="shared" si="164"/>
        <v>12500</v>
      </c>
      <c r="AA242" s="176">
        <f t="shared" si="165"/>
        <v>12500</v>
      </c>
      <c r="AB242" s="176">
        <f t="shared" si="166"/>
        <v>0</v>
      </c>
      <c r="AC242" s="176">
        <f t="shared" si="167"/>
        <v>0</v>
      </c>
      <c r="AD242" s="176">
        <f t="shared" si="168"/>
        <v>0</v>
      </c>
      <c r="AE242" s="176">
        <f t="shared" si="169"/>
        <v>0</v>
      </c>
      <c r="AF242" s="430">
        <f t="shared" si="159"/>
        <v>75000</v>
      </c>
      <c r="AG242" s="481">
        <f t="shared" si="138"/>
        <v>60</v>
      </c>
      <c r="AH242" s="203">
        <f t="shared" si="139"/>
        <v>1.3811429860794357E-3</v>
      </c>
      <c r="AI242" s="714">
        <f>IFERROR(VLOOKUP($C242,'General Information'!$B$69:$C$88,2,0),0)</f>
        <v>0.15</v>
      </c>
      <c r="AJ242" s="749">
        <f t="shared" si="149"/>
        <v>14374.999999999998</v>
      </c>
      <c r="AK242" s="749">
        <f t="shared" si="150"/>
        <v>14374.999999999998</v>
      </c>
      <c r="AL242" s="749">
        <f t="shared" si="151"/>
        <v>14374.999999999998</v>
      </c>
      <c r="AM242" s="749">
        <f t="shared" si="152"/>
        <v>14374.999999999998</v>
      </c>
      <c r="AN242" s="749">
        <f t="shared" si="153"/>
        <v>14374.999999999998</v>
      </c>
      <c r="AO242" s="749">
        <f t="shared" si="154"/>
        <v>14374.999999999998</v>
      </c>
      <c r="AP242" s="749">
        <f t="shared" si="155"/>
        <v>0</v>
      </c>
      <c r="AQ242" s="749">
        <f t="shared" si="156"/>
        <v>0</v>
      </c>
      <c r="AR242" s="749">
        <f t="shared" si="157"/>
        <v>0</v>
      </c>
      <c r="AS242" s="749">
        <f t="shared" si="158"/>
        <v>0</v>
      </c>
    </row>
    <row r="243" spans="2:45" outlineLevel="1" x14ac:dyDescent="0.2">
      <c r="B243" s="103">
        <v>32</v>
      </c>
      <c r="C243" s="38" t="s">
        <v>556</v>
      </c>
      <c r="D243" s="38" t="s">
        <v>676</v>
      </c>
      <c r="E243" s="33" t="s">
        <v>677</v>
      </c>
      <c r="F243" s="57">
        <v>10000</v>
      </c>
      <c r="G243" s="127">
        <v>1</v>
      </c>
      <c r="H243" s="127"/>
      <c r="I243" s="127"/>
      <c r="J243" s="127"/>
      <c r="K243" s="127"/>
      <c r="L243" s="127"/>
      <c r="M243" s="127"/>
      <c r="N243" s="127"/>
      <c r="O243" s="127"/>
      <c r="P243" s="127"/>
      <c r="Q243" s="121"/>
      <c r="R243" s="120"/>
      <c r="S243" s="60"/>
      <c r="T243" s="60"/>
      <c r="U243" s="60"/>
      <c r="V243" s="176">
        <f t="shared" si="160"/>
        <v>10000</v>
      </c>
      <c r="W243" s="176">
        <f t="shared" si="161"/>
        <v>0</v>
      </c>
      <c r="X243" s="176">
        <f t="shared" si="162"/>
        <v>0</v>
      </c>
      <c r="Y243" s="176">
        <f t="shared" si="163"/>
        <v>0</v>
      </c>
      <c r="Z243" s="176">
        <f t="shared" si="164"/>
        <v>0</v>
      </c>
      <c r="AA243" s="176">
        <f t="shared" si="165"/>
        <v>0</v>
      </c>
      <c r="AB243" s="176">
        <f t="shared" si="166"/>
        <v>0</v>
      </c>
      <c r="AC243" s="176">
        <f t="shared" si="167"/>
        <v>0</v>
      </c>
      <c r="AD243" s="176">
        <f t="shared" si="168"/>
        <v>0</v>
      </c>
      <c r="AE243" s="176">
        <f t="shared" si="169"/>
        <v>0</v>
      </c>
      <c r="AF243" s="430">
        <f t="shared" si="159"/>
        <v>10000</v>
      </c>
      <c r="AG243" s="481">
        <f t="shared" si="138"/>
        <v>1</v>
      </c>
      <c r="AH243" s="203">
        <f t="shared" si="139"/>
        <v>1.8415239814392474E-4</v>
      </c>
      <c r="AI243" s="714">
        <f>IFERROR(VLOOKUP($C243,'General Information'!$B$69:$C$88,2,0),0)</f>
        <v>0.13</v>
      </c>
      <c r="AJ243" s="749">
        <f t="shared" si="149"/>
        <v>11299.999999999998</v>
      </c>
      <c r="AK243" s="749">
        <f t="shared" si="150"/>
        <v>0</v>
      </c>
      <c r="AL243" s="749">
        <f t="shared" si="151"/>
        <v>0</v>
      </c>
      <c r="AM243" s="749">
        <f t="shared" si="152"/>
        <v>0</v>
      </c>
      <c r="AN243" s="749">
        <f t="shared" si="153"/>
        <v>0</v>
      </c>
      <c r="AO243" s="749">
        <f t="shared" si="154"/>
        <v>0</v>
      </c>
      <c r="AP243" s="749">
        <f t="shared" si="155"/>
        <v>0</v>
      </c>
      <c r="AQ243" s="749">
        <f t="shared" si="156"/>
        <v>0</v>
      </c>
      <c r="AR243" s="749">
        <f t="shared" si="157"/>
        <v>0</v>
      </c>
      <c r="AS243" s="749">
        <f t="shared" si="158"/>
        <v>0</v>
      </c>
    </row>
    <row r="244" spans="2:45" outlineLevel="1" x14ac:dyDescent="0.2">
      <c r="B244" s="103">
        <v>33</v>
      </c>
      <c r="C244" s="38" t="s">
        <v>556</v>
      </c>
      <c r="D244" s="38" t="s">
        <v>676</v>
      </c>
      <c r="E244" s="33" t="s">
        <v>677</v>
      </c>
      <c r="F244" s="57">
        <v>10300</v>
      </c>
      <c r="G244" s="127"/>
      <c r="H244" s="127">
        <v>1</v>
      </c>
      <c r="I244" s="127"/>
      <c r="J244" s="127"/>
      <c r="K244" s="127"/>
      <c r="L244" s="127"/>
      <c r="M244" s="127"/>
      <c r="N244" s="127"/>
      <c r="O244" s="127"/>
      <c r="P244" s="127"/>
      <c r="Q244" s="121"/>
      <c r="R244" s="120"/>
      <c r="S244" s="60"/>
      <c r="T244" s="60"/>
      <c r="U244" s="60"/>
      <c r="V244" s="176">
        <f t="shared" si="160"/>
        <v>0</v>
      </c>
      <c r="W244" s="176">
        <f t="shared" si="161"/>
        <v>10300</v>
      </c>
      <c r="X244" s="176">
        <f t="shared" si="162"/>
        <v>0</v>
      </c>
      <c r="Y244" s="176">
        <f t="shared" si="163"/>
        <v>0</v>
      </c>
      <c r="Z244" s="176">
        <f t="shared" si="164"/>
        <v>0</v>
      </c>
      <c r="AA244" s="176">
        <f t="shared" si="165"/>
        <v>0</v>
      </c>
      <c r="AB244" s="176">
        <f t="shared" si="166"/>
        <v>0</v>
      </c>
      <c r="AC244" s="176">
        <f t="shared" si="167"/>
        <v>0</v>
      </c>
      <c r="AD244" s="176">
        <f t="shared" si="168"/>
        <v>0</v>
      </c>
      <c r="AE244" s="176">
        <f t="shared" si="169"/>
        <v>0</v>
      </c>
      <c r="AF244" s="430">
        <f t="shared" si="159"/>
        <v>10300</v>
      </c>
      <c r="AG244" s="481">
        <f t="shared" ref="AG244:AG275" si="170">SUM(G244:P244)</f>
        <v>1</v>
      </c>
      <c r="AH244" s="203">
        <f t="shared" ref="AH244:AH275" si="171">IFERROR($AF244/SUM($AF$7,$AF$210,$AF$313,$AF$366,$AF$569,$AF$622),0)</f>
        <v>1.8967697008824249E-4</v>
      </c>
      <c r="AI244" s="714">
        <f>IFERROR(VLOOKUP($C244,'General Information'!$B$69:$C$88,2,0),0)</f>
        <v>0.13</v>
      </c>
      <c r="AJ244" s="749">
        <f t="shared" si="149"/>
        <v>0</v>
      </c>
      <c r="AK244" s="749">
        <f t="shared" si="150"/>
        <v>11638.999999999998</v>
      </c>
      <c r="AL244" s="749">
        <f t="shared" si="151"/>
        <v>0</v>
      </c>
      <c r="AM244" s="749">
        <f t="shared" si="152"/>
        <v>0</v>
      </c>
      <c r="AN244" s="749">
        <f t="shared" si="153"/>
        <v>0</v>
      </c>
      <c r="AO244" s="749">
        <f t="shared" si="154"/>
        <v>0</v>
      </c>
      <c r="AP244" s="749">
        <f t="shared" si="155"/>
        <v>0</v>
      </c>
      <c r="AQ244" s="749">
        <f t="shared" si="156"/>
        <v>0</v>
      </c>
      <c r="AR244" s="749">
        <f t="shared" si="157"/>
        <v>0</v>
      </c>
      <c r="AS244" s="749">
        <f t="shared" si="158"/>
        <v>0</v>
      </c>
    </row>
    <row r="245" spans="2:45" outlineLevel="1" x14ac:dyDescent="0.2">
      <c r="B245" s="103">
        <v>34</v>
      </c>
      <c r="C245" s="38" t="s">
        <v>556</v>
      </c>
      <c r="D245" s="38" t="s">
        <v>676</v>
      </c>
      <c r="E245" s="33" t="s">
        <v>677</v>
      </c>
      <c r="F245" s="57">
        <v>10609</v>
      </c>
      <c r="G245" s="127"/>
      <c r="H245" s="127"/>
      <c r="I245" s="127">
        <v>1</v>
      </c>
      <c r="J245" s="127"/>
      <c r="K245" s="127"/>
      <c r="L245" s="127"/>
      <c r="M245" s="127"/>
      <c r="N245" s="127"/>
      <c r="O245" s="127"/>
      <c r="P245" s="127"/>
      <c r="Q245" s="121"/>
      <c r="R245" s="120"/>
      <c r="S245" s="60"/>
      <c r="T245" s="60"/>
      <c r="U245" s="60"/>
      <c r="V245" s="176">
        <f t="shared" si="160"/>
        <v>0</v>
      </c>
      <c r="W245" s="176">
        <f t="shared" si="161"/>
        <v>0</v>
      </c>
      <c r="X245" s="176">
        <f t="shared" si="162"/>
        <v>10609</v>
      </c>
      <c r="Y245" s="176">
        <f t="shared" si="163"/>
        <v>0</v>
      </c>
      <c r="Z245" s="176">
        <f t="shared" si="164"/>
        <v>0</v>
      </c>
      <c r="AA245" s="176">
        <f t="shared" si="165"/>
        <v>0</v>
      </c>
      <c r="AB245" s="176">
        <f t="shared" si="166"/>
        <v>0</v>
      </c>
      <c r="AC245" s="176">
        <f t="shared" si="167"/>
        <v>0</v>
      </c>
      <c r="AD245" s="176">
        <f t="shared" si="168"/>
        <v>0</v>
      </c>
      <c r="AE245" s="176">
        <f t="shared" si="169"/>
        <v>0</v>
      </c>
      <c r="AF245" s="430">
        <f t="shared" si="159"/>
        <v>10609</v>
      </c>
      <c r="AG245" s="481">
        <f t="shared" si="170"/>
        <v>1</v>
      </c>
      <c r="AH245" s="203">
        <f t="shared" si="171"/>
        <v>1.9536727919088976E-4</v>
      </c>
      <c r="AI245" s="714">
        <f>IFERROR(VLOOKUP($C245,'General Information'!$B$69:$C$88,2,0),0)</f>
        <v>0.13</v>
      </c>
      <c r="AJ245" s="749">
        <f t="shared" si="149"/>
        <v>0</v>
      </c>
      <c r="AK245" s="749">
        <f t="shared" si="150"/>
        <v>0</v>
      </c>
      <c r="AL245" s="749">
        <f t="shared" si="151"/>
        <v>11988.169999999998</v>
      </c>
      <c r="AM245" s="749">
        <f t="shared" si="152"/>
        <v>0</v>
      </c>
      <c r="AN245" s="749">
        <f t="shared" si="153"/>
        <v>0</v>
      </c>
      <c r="AO245" s="749">
        <f t="shared" si="154"/>
        <v>0</v>
      </c>
      <c r="AP245" s="749">
        <f t="shared" si="155"/>
        <v>0</v>
      </c>
      <c r="AQ245" s="749">
        <f t="shared" si="156"/>
        <v>0</v>
      </c>
      <c r="AR245" s="749">
        <f t="shared" si="157"/>
        <v>0</v>
      </c>
      <c r="AS245" s="749">
        <f t="shared" si="158"/>
        <v>0</v>
      </c>
    </row>
    <row r="246" spans="2:45" outlineLevel="1" x14ac:dyDescent="0.2">
      <c r="B246" s="103">
        <v>35</v>
      </c>
      <c r="C246" s="38" t="s">
        <v>556</v>
      </c>
      <c r="D246" s="38" t="s">
        <v>676</v>
      </c>
      <c r="E246" s="33" t="s">
        <v>677</v>
      </c>
      <c r="F246" s="57">
        <v>10927</v>
      </c>
      <c r="G246" s="127"/>
      <c r="H246" s="127"/>
      <c r="I246" s="127"/>
      <c r="J246" s="127">
        <v>1</v>
      </c>
      <c r="K246" s="127"/>
      <c r="L246" s="127"/>
      <c r="M246" s="127"/>
      <c r="N246" s="127"/>
      <c r="O246" s="127"/>
      <c r="P246" s="127"/>
      <c r="Q246" s="121"/>
      <c r="R246" s="120"/>
      <c r="S246" s="60"/>
      <c r="T246" s="60"/>
      <c r="U246" s="60"/>
      <c r="V246" s="176">
        <f t="shared" si="160"/>
        <v>0</v>
      </c>
      <c r="W246" s="176">
        <f t="shared" si="161"/>
        <v>0</v>
      </c>
      <c r="X246" s="176">
        <f t="shared" si="162"/>
        <v>0</v>
      </c>
      <c r="Y246" s="176">
        <f t="shared" si="163"/>
        <v>10927</v>
      </c>
      <c r="Z246" s="176">
        <f t="shared" si="164"/>
        <v>0</v>
      </c>
      <c r="AA246" s="176">
        <f t="shared" si="165"/>
        <v>0</v>
      </c>
      <c r="AB246" s="176">
        <f t="shared" si="166"/>
        <v>0</v>
      </c>
      <c r="AC246" s="176">
        <f t="shared" si="167"/>
        <v>0</v>
      </c>
      <c r="AD246" s="176">
        <f t="shared" si="168"/>
        <v>0</v>
      </c>
      <c r="AE246" s="176">
        <f t="shared" si="169"/>
        <v>0</v>
      </c>
      <c r="AF246" s="430">
        <f t="shared" si="159"/>
        <v>10927</v>
      </c>
      <c r="AG246" s="481">
        <f t="shared" si="170"/>
        <v>1</v>
      </c>
      <c r="AH246" s="203">
        <f t="shared" si="171"/>
        <v>2.0122332545186657E-4</v>
      </c>
      <c r="AI246" s="714">
        <f>IFERROR(VLOOKUP($C246,'General Information'!$B$69:$C$88,2,0),0)</f>
        <v>0.13</v>
      </c>
      <c r="AJ246" s="749">
        <f t="shared" si="149"/>
        <v>0</v>
      </c>
      <c r="AK246" s="749">
        <f t="shared" si="150"/>
        <v>0</v>
      </c>
      <c r="AL246" s="749">
        <f t="shared" si="151"/>
        <v>0</v>
      </c>
      <c r="AM246" s="749">
        <f t="shared" si="152"/>
        <v>12347.509999999998</v>
      </c>
      <c r="AN246" s="749">
        <f t="shared" si="153"/>
        <v>0</v>
      </c>
      <c r="AO246" s="749">
        <f t="shared" si="154"/>
        <v>0</v>
      </c>
      <c r="AP246" s="749">
        <f t="shared" si="155"/>
        <v>0</v>
      </c>
      <c r="AQ246" s="749">
        <f t="shared" si="156"/>
        <v>0</v>
      </c>
      <c r="AR246" s="749">
        <f t="shared" si="157"/>
        <v>0</v>
      </c>
      <c r="AS246" s="749">
        <f t="shared" si="158"/>
        <v>0</v>
      </c>
    </row>
    <row r="247" spans="2:45" outlineLevel="1" x14ac:dyDescent="0.2">
      <c r="B247" s="103">
        <v>36</v>
      </c>
      <c r="C247" s="38" t="s">
        <v>556</v>
      </c>
      <c r="D247" s="38" t="s">
        <v>676</v>
      </c>
      <c r="E247" s="33" t="s">
        <v>677</v>
      </c>
      <c r="F247" s="57">
        <v>11255</v>
      </c>
      <c r="G247" s="127"/>
      <c r="H247" s="127"/>
      <c r="I247" s="127"/>
      <c r="J247" s="127"/>
      <c r="K247" s="127">
        <v>1</v>
      </c>
      <c r="L247" s="127"/>
      <c r="M247" s="127"/>
      <c r="N247" s="127"/>
      <c r="O247" s="127"/>
      <c r="P247" s="127"/>
      <c r="Q247" s="121"/>
      <c r="R247" s="120"/>
      <c r="S247" s="60"/>
      <c r="T247" s="60"/>
      <c r="U247" s="60"/>
      <c r="V247" s="176">
        <f t="shared" si="160"/>
        <v>0</v>
      </c>
      <c r="W247" s="176">
        <f t="shared" si="161"/>
        <v>0</v>
      </c>
      <c r="X247" s="176">
        <f t="shared" si="162"/>
        <v>0</v>
      </c>
      <c r="Y247" s="176">
        <f t="shared" si="163"/>
        <v>0</v>
      </c>
      <c r="Z247" s="176">
        <f t="shared" si="164"/>
        <v>11255</v>
      </c>
      <c r="AA247" s="176">
        <f t="shared" si="165"/>
        <v>0</v>
      </c>
      <c r="AB247" s="176">
        <f t="shared" si="166"/>
        <v>0</v>
      </c>
      <c r="AC247" s="176">
        <f t="shared" si="167"/>
        <v>0</v>
      </c>
      <c r="AD247" s="176">
        <f t="shared" si="168"/>
        <v>0</v>
      </c>
      <c r="AE247" s="176">
        <f t="shared" si="169"/>
        <v>0</v>
      </c>
      <c r="AF247" s="430">
        <f t="shared" si="159"/>
        <v>11255</v>
      </c>
      <c r="AG247" s="481">
        <f t="shared" si="170"/>
        <v>1</v>
      </c>
      <c r="AH247" s="203">
        <f t="shared" si="171"/>
        <v>2.0726352411098731E-4</v>
      </c>
      <c r="AI247" s="714">
        <f>IFERROR(VLOOKUP($C247,'General Information'!$B$69:$C$88,2,0),0)</f>
        <v>0.13</v>
      </c>
      <c r="AJ247" s="749">
        <f t="shared" si="149"/>
        <v>0</v>
      </c>
      <c r="AK247" s="749">
        <f t="shared" si="150"/>
        <v>0</v>
      </c>
      <c r="AL247" s="749">
        <f t="shared" si="151"/>
        <v>0</v>
      </c>
      <c r="AM247" s="749">
        <f t="shared" si="152"/>
        <v>0</v>
      </c>
      <c r="AN247" s="749">
        <f t="shared" si="153"/>
        <v>12718.15</v>
      </c>
      <c r="AO247" s="749">
        <f t="shared" si="154"/>
        <v>0</v>
      </c>
      <c r="AP247" s="749">
        <f t="shared" si="155"/>
        <v>0</v>
      </c>
      <c r="AQ247" s="749">
        <f t="shared" si="156"/>
        <v>0</v>
      </c>
      <c r="AR247" s="749">
        <f t="shared" si="157"/>
        <v>0</v>
      </c>
      <c r="AS247" s="749">
        <f t="shared" si="158"/>
        <v>0</v>
      </c>
    </row>
    <row r="248" spans="2:45" outlineLevel="1" x14ac:dyDescent="0.2">
      <c r="B248" s="103">
        <v>37</v>
      </c>
      <c r="C248" s="38" t="s">
        <v>556</v>
      </c>
      <c r="D248" s="38" t="s">
        <v>676</v>
      </c>
      <c r="E248" s="33" t="s">
        <v>677</v>
      </c>
      <c r="F248" s="57">
        <v>10648</v>
      </c>
      <c r="G248" s="127"/>
      <c r="H248" s="127"/>
      <c r="I248" s="127"/>
      <c r="J248" s="127"/>
      <c r="K248" s="127"/>
      <c r="L248" s="127">
        <v>1</v>
      </c>
      <c r="M248" s="127"/>
      <c r="N248" s="127"/>
      <c r="O248" s="127"/>
      <c r="P248" s="127"/>
      <c r="Q248" s="121"/>
      <c r="R248" s="120"/>
      <c r="S248" s="60"/>
      <c r="T248" s="60"/>
      <c r="U248" s="60"/>
      <c r="V248" s="176">
        <f t="shared" si="160"/>
        <v>0</v>
      </c>
      <c r="W248" s="176">
        <f t="shared" si="161"/>
        <v>0</v>
      </c>
      <c r="X248" s="176">
        <f t="shared" si="162"/>
        <v>0</v>
      </c>
      <c r="Y248" s="176">
        <f t="shared" si="163"/>
        <v>0</v>
      </c>
      <c r="Z248" s="176">
        <f t="shared" si="164"/>
        <v>0</v>
      </c>
      <c r="AA248" s="176">
        <f t="shared" si="165"/>
        <v>10648</v>
      </c>
      <c r="AB248" s="176">
        <f t="shared" si="166"/>
        <v>0</v>
      </c>
      <c r="AC248" s="176">
        <f t="shared" si="167"/>
        <v>0</v>
      </c>
      <c r="AD248" s="176">
        <f t="shared" si="168"/>
        <v>0</v>
      </c>
      <c r="AE248" s="176">
        <f t="shared" si="169"/>
        <v>0</v>
      </c>
      <c r="AF248" s="430">
        <f t="shared" si="159"/>
        <v>10648</v>
      </c>
      <c r="AG248" s="481">
        <f t="shared" si="170"/>
        <v>1</v>
      </c>
      <c r="AH248" s="203">
        <f t="shared" si="171"/>
        <v>1.9608547354365107E-4</v>
      </c>
      <c r="AI248" s="714">
        <f>IFERROR(VLOOKUP($C248,'General Information'!$B$69:$C$88,2,0),0)</f>
        <v>0.13</v>
      </c>
      <c r="AJ248" s="749">
        <f t="shared" si="149"/>
        <v>0</v>
      </c>
      <c r="AK248" s="749">
        <f t="shared" si="150"/>
        <v>0</v>
      </c>
      <c r="AL248" s="749">
        <f t="shared" si="151"/>
        <v>0</v>
      </c>
      <c r="AM248" s="749">
        <f t="shared" si="152"/>
        <v>0</v>
      </c>
      <c r="AN248" s="749">
        <f t="shared" si="153"/>
        <v>0</v>
      </c>
      <c r="AO248" s="749">
        <f t="shared" si="154"/>
        <v>12032.239999999998</v>
      </c>
      <c r="AP248" s="749">
        <f t="shared" si="155"/>
        <v>0</v>
      </c>
      <c r="AQ248" s="749">
        <f t="shared" si="156"/>
        <v>0</v>
      </c>
      <c r="AR248" s="749">
        <f t="shared" si="157"/>
        <v>0</v>
      </c>
      <c r="AS248" s="749">
        <f t="shared" si="158"/>
        <v>0</v>
      </c>
    </row>
    <row r="249" spans="2:45" outlineLevel="1" x14ac:dyDescent="0.2">
      <c r="B249" s="103">
        <v>38</v>
      </c>
      <c r="C249" s="38" t="s">
        <v>557</v>
      </c>
      <c r="D249" s="38" t="s">
        <v>783</v>
      </c>
      <c r="E249" s="33"/>
      <c r="F249" s="57">
        <v>4000</v>
      </c>
      <c r="G249" s="127">
        <v>3.2262499999999998</v>
      </c>
      <c r="H249" s="127">
        <v>3.3111003749999997</v>
      </c>
      <c r="I249" s="127">
        <v>3.3981823148624999</v>
      </c>
      <c r="J249" s="127">
        <v>3.4875545097433833</v>
      </c>
      <c r="K249" s="127">
        <v>3.5792771933496343</v>
      </c>
      <c r="L249" s="127">
        <v>3.67341218353473</v>
      </c>
      <c r="M249" s="127"/>
      <c r="N249" s="127"/>
      <c r="O249" s="127"/>
      <c r="P249" s="127"/>
      <c r="Q249" s="121"/>
      <c r="R249" s="120"/>
      <c r="S249" s="60"/>
      <c r="T249" s="60"/>
      <c r="U249" s="60"/>
      <c r="V249" s="176">
        <f t="shared" si="160"/>
        <v>12905</v>
      </c>
      <c r="W249" s="176">
        <f t="shared" si="161"/>
        <v>13244.401499999998</v>
      </c>
      <c r="X249" s="176">
        <f t="shared" si="162"/>
        <v>13592.72925945</v>
      </c>
      <c r="Y249" s="176">
        <f t="shared" si="163"/>
        <v>13950.218038973533</v>
      </c>
      <c r="Z249" s="176">
        <f t="shared" si="164"/>
        <v>14317.108773398537</v>
      </c>
      <c r="AA249" s="176">
        <f t="shared" si="165"/>
        <v>14693.64873413892</v>
      </c>
      <c r="AB249" s="176">
        <f t="shared" si="166"/>
        <v>0</v>
      </c>
      <c r="AC249" s="176">
        <f t="shared" si="167"/>
        <v>0</v>
      </c>
      <c r="AD249" s="176">
        <f t="shared" si="168"/>
        <v>0</v>
      </c>
      <c r="AE249" s="176">
        <f t="shared" si="169"/>
        <v>0</v>
      </c>
      <c r="AF249" s="430">
        <f t="shared" si="159"/>
        <v>82703.106305960973</v>
      </c>
      <c r="AG249" s="481">
        <f t="shared" si="170"/>
        <v>20.675776576490243</v>
      </c>
      <c r="AH249" s="203">
        <f t="shared" si="171"/>
        <v>1.5229975360194659E-3</v>
      </c>
      <c r="AI249" s="714">
        <f>IFERROR(VLOOKUP($C249,'General Information'!$B$69:$C$88,2,0),0)</f>
        <v>0.16</v>
      </c>
      <c r="AJ249" s="749">
        <f t="shared" si="149"/>
        <v>14969.8</v>
      </c>
      <c r="AK249" s="749">
        <f t="shared" si="150"/>
        <v>15363.505739999997</v>
      </c>
      <c r="AL249" s="749">
        <f t="shared" si="151"/>
        <v>15767.565940961998</v>
      </c>
      <c r="AM249" s="749">
        <f t="shared" si="152"/>
        <v>16182.252925209297</v>
      </c>
      <c r="AN249" s="749">
        <f t="shared" si="153"/>
        <v>16607.846177142303</v>
      </c>
      <c r="AO249" s="749">
        <f t="shared" si="154"/>
        <v>17044.632531601146</v>
      </c>
      <c r="AP249" s="749">
        <f t="shared" si="155"/>
        <v>0</v>
      </c>
      <c r="AQ249" s="749">
        <f t="shared" si="156"/>
        <v>0</v>
      </c>
      <c r="AR249" s="749">
        <f t="shared" si="157"/>
        <v>0</v>
      </c>
      <c r="AS249" s="749">
        <f t="shared" si="158"/>
        <v>0</v>
      </c>
    </row>
    <row r="250" spans="2:45" outlineLevel="1" x14ac:dyDescent="0.2">
      <c r="B250" s="103">
        <v>39</v>
      </c>
      <c r="C250" s="38"/>
      <c r="D250" s="38"/>
      <c r="E250" s="33"/>
      <c r="F250" s="57"/>
      <c r="G250" s="127"/>
      <c r="H250" s="127"/>
      <c r="I250" s="127"/>
      <c r="J250" s="127"/>
      <c r="K250" s="127"/>
      <c r="L250" s="127"/>
      <c r="M250" s="127"/>
      <c r="N250" s="127"/>
      <c r="O250" s="127"/>
      <c r="P250" s="127"/>
      <c r="Q250" s="121"/>
      <c r="R250" s="120"/>
      <c r="S250" s="60"/>
      <c r="T250" s="60"/>
      <c r="U250" s="60"/>
      <c r="V250" s="176">
        <f t="shared" si="160"/>
        <v>0</v>
      </c>
      <c r="W250" s="176">
        <f t="shared" si="161"/>
        <v>0</v>
      </c>
      <c r="X250" s="176">
        <f t="shared" si="162"/>
        <v>0</v>
      </c>
      <c r="Y250" s="176">
        <f t="shared" si="163"/>
        <v>0</v>
      </c>
      <c r="Z250" s="176">
        <f t="shared" si="164"/>
        <v>0</v>
      </c>
      <c r="AA250" s="176">
        <f t="shared" si="165"/>
        <v>0</v>
      </c>
      <c r="AB250" s="176">
        <f t="shared" si="166"/>
        <v>0</v>
      </c>
      <c r="AC250" s="176">
        <f t="shared" si="167"/>
        <v>0</v>
      </c>
      <c r="AD250" s="176">
        <f t="shared" si="168"/>
        <v>0</v>
      </c>
      <c r="AE250" s="176">
        <f t="shared" si="169"/>
        <v>0</v>
      </c>
      <c r="AF250" s="430">
        <f t="shared" si="159"/>
        <v>0</v>
      </c>
      <c r="AG250" s="481">
        <f t="shared" si="170"/>
        <v>0</v>
      </c>
      <c r="AH250" s="203">
        <f t="shared" si="171"/>
        <v>0</v>
      </c>
      <c r="AI250" s="714">
        <f>IFERROR(VLOOKUP($C250,'General Information'!$B$69:$C$88,2,0),0)</f>
        <v>0</v>
      </c>
      <c r="AJ250" s="749">
        <f t="shared" si="149"/>
        <v>0</v>
      </c>
      <c r="AK250" s="749">
        <f t="shared" si="150"/>
        <v>0</v>
      </c>
      <c r="AL250" s="749">
        <f t="shared" si="151"/>
        <v>0</v>
      </c>
      <c r="AM250" s="749">
        <f t="shared" si="152"/>
        <v>0</v>
      </c>
      <c r="AN250" s="749">
        <f t="shared" si="153"/>
        <v>0</v>
      </c>
      <c r="AO250" s="749">
        <f t="shared" si="154"/>
        <v>0</v>
      </c>
      <c r="AP250" s="749">
        <f t="shared" si="155"/>
        <v>0</v>
      </c>
      <c r="AQ250" s="749">
        <f t="shared" si="156"/>
        <v>0</v>
      </c>
      <c r="AR250" s="749">
        <f t="shared" si="157"/>
        <v>0</v>
      </c>
      <c r="AS250" s="749">
        <f t="shared" si="158"/>
        <v>0</v>
      </c>
    </row>
    <row r="251" spans="2:45" outlineLevel="1" x14ac:dyDescent="0.2">
      <c r="B251" s="103">
        <v>40</v>
      </c>
      <c r="C251" s="38"/>
      <c r="D251" s="38"/>
      <c r="E251" s="33"/>
      <c r="F251" s="57"/>
      <c r="G251" s="127"/>
      <c r="H251" s="127"/>
      <c r="I251" s="127"/>
      <c r="J251" s="127"/>
      <c r="K251" s="127"/>
      <c r="L251" s="127"/>
      <c r="M251" s="127"/>
      <c r="N251" s="127"/>
      <c r="O251" s="127"/>
      <c r="P251" s="127"/>
      <c r="Q251" s="121"/>
      <c r="R251" s="120"/>
      <c r="S251" s="60"/>
      <c r="T251" s="60"/>
      <c r="U251" s="60"/>
      <c r="V251" s="176">
        <f t="shared" si="160"/>
        <v>0</v>
      </c>
      <c r="W251" s="176">
        <f t="shared" si="161"/>
        <v>0</v>
      </c>
      <c r="X251" s="176">
        <f t="shared" si="162"/>
        <v>0</v>
      </c>
      <c r="Y251" s="176">
        <f t="shared" si="163"/>
        <v>0</v>
      </c>
      <c r="Z251" s="176">
        <f t="shared" si="164"/>
        <v>0</v>
      </c>
      <c r="AA251" s="176">
        <f t="shared" si="165"/>
        <v>0</v>
      </c>
      <c r="AB251" s="176">
        <f t="shared" si="166"/>
        <v>0</v>
      </c>
      <c r="AC251" s="176">
        <f t="shared" si="167"/>
        <v>0</v>
      </c>
      <c r="AD251" s="176">
        <f t="shared" si="168"/>
        <v>0</v>
      </c>
      <c r="AE251" s="176">
        <f t="shared" si="169"/>
        <v>0</v>
      </c>
      <c r="AF251" s="430">
        <f t="shared" si="159"/>
        <v>0</v>
      </c>
      <c r="AG251" s="481">
        <f t="shared" si="170"/>
        <v>0</v>
      </c>
      <c r="AH251" s="203">
        <f t="shared" si="171"/>
        <v>0</v>
      </c>
      <c r="AI251" s="714">
        <f>IFERROR(VLOOKUP($C251,'General Information'!$B$69:$C$88,2,0),0)</f>
        <v>0</v>
      </c>
      <c r="AJ251" s="749">
        <f t="shared" si="149"/>
        <v>0</v>
      </c>
      <c r="AK251" s="749">
        <f t="shared" si="150"/>
        <v>0</v>
      </c>
      <c r="AL251" s="749">
        <f t="shared" si="151"/>
        <v>0</v>
      </c>
      <c r="AM251" s="749">
        <f t="shared" si="152"/>
        <v>0</v>
      </c>
      <c r="AN251" s="749">
        <f t="shared" si="153"/>
        <v>0</v>
      </c>
      <c r="AO251" s="749">
        <f t="shared" si="154"/>
        <v>0</v>
      </c>
      <c r="AP251" s="749">
        <f t="shared" si="155"/>
        <v>0</v>
      </c>
      <c r="AQ251" s="749">
        <f t="shared" si="156"/>
        <v>0</v>
      </c>
      <c r="AR251" s="749">
        <f t="shared" si="157"/>
        <v>0</v>
      </c>
      <c r="AS251" s="749">
        <f t="shared" si="158"/>
        <v>0</v>
      </c>
    </row>
    <row r="252" spans="2:45" outlineLevel="1" x14ac:dyDescent="0.2">
      <c r="B252" s="103">
        <v>41</v>
      </c>
      <c r="C252" s="38"/>
      <c r="D252" s="38"/>
      <c r="E252" s="33"/>
      <c r="F252" s="57"/>
      <c r="G252" s="127"/>
      <c r="H252" s="127"/>
      <c r="I252" s="127"/>
      <c r="J252" s="127"/>
      <c r="K252" s="127"/>
      <c r="L252" s="127"/>
      <c r="M252" s="127"/>
      <c r="N252" s="127"/>
      <c r="O252" s="127"/>
      <c r="P252" s="127"/>
      <c r="Q252" s="121"/>
      <c r="R252" s="120"/>
      <c r="S252" s="60"/>
      <c r="T252" s="60"/>
      <c r="U252" s="60"/>
      <c r="V252" s="176">
        <f t="shared" si="160"/>
        <v>0</v>
      </c>
      <c r="W252" s="176">
        <f t="shared" si="161"/>
        <v>0</v>
      </c>
      <c r="X252" s="176">
        <f t="shared" si="162"/>
        <v>0</v>
      </c>
      <c r="Y252" s="176">
        <f t="shared" si="163"/>
        <v>0</v>
      </c>
      <c r="Z252" s="176">
        <f t="shared" si="164"/>
        <v>0</v>
      </c>
      <c r="AA252" s="176">
        <f t="shared" si="165"/>
        <v>0</v>
      </c>
      <c r="AB252" s="176">
        <f t="shared" si="166"/>
        <v>0</v>
      </c>
      <c r="AC252" s="176">
        <f t="shared" si="167"/>
        <v>0</v>
      </c>
      <c r="AD252" s="176">
        <f t="shared" si="168"/>
        <v>0</v>
      </c>
      <c r="AE252" s="176">
        <f t="shared" si="169"/>
        <v>0</v>
      </c>
      <c r="AF252" s="430">
        <f t="shared" si="159"/>
        <v>0</v>
      </c>
      <c r="AG252" s="481">
        <f t="shared" si="170"/>
        <v>0</v>
      </c>
      <c r="AH252" s="203">
        <f t="shared" si="171"/>
        <v>0</v>
      </c>
      <c r="AI252" s="714">
        <f>IFERROR(VLOOKUP($C252,'General Information'!$B$69:$C$88,2,0),0)</f>
        <v>0</v>
      </c>
      <c r="AJ252" s="749">
        <f t="shared" si="149"/>
        <v>0</v>
      </c>
      <c r="AK252" s="749">
        <f t="shared" si="150"/>
        <v>0</v>
      </c>
      <c r="AL252" s="749">
        <f t="shared" si="151"/>
        <v>0</v>
      </c>
      <c r="AM252" s="749">
        <f t="shared" si="152"/>
        <v>0</v>
      </c>
      <c r="AN252" s="749">
        <f t="shared" si="153"/>
        <v>0</v>
      </c>
      <c r="AO252" s="749">
        <f t="shared" si="154"/>
        <v>0</v>
      </c>
      <c r="AP252" s="749">
        <f t="shared" si="155"/>
        <v>0</v>
      </c>
      <c r="AQ252" s="749">
        <f t="shared" si="156"/>
        <v>0</v>
      </c>
      <c r="AR252" s="749">
        <f t="shared" si="157"/>
        <v>0</v>
      </c>
      <c r="AS252" s="749">
        <f t="shared" si="158"/>
        <v>0</v>
      </c>
    </row>
    <row r="253" spans="2:45" outlineLevel="1" x14ac:dyDescent="0.2">
      <c r="B253" s="103">
        <v>42</v>
      </c>
      <c r="C253" s="38"/>
      <c r="D253" s="38"/>
      <c r="E253" s="33"/>
      <c r="F253" s="5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1"/>
      <c r="R253" s="120"/>
      <c r="S253" s="60"/>
      <c r="T253" s="60"/>
      <c r="U253" s="60"/>
      <c r="V253" s="176">
        <f t="shared" si="160"/>
        <v>0</v>
      </c>
      <c r="W253" s="176">
        <f t="shared" si="161"/>
        <v>0</v>
      </c>
      <c r="X253" s="176">
        <f t="shared" si="162"/>
        <v>0</v>
      </c>
      <c r="Y253" s="176">
        <f t="shared" si="163"/>
        <v>0</v>
      </c>
      <c r="Z253" s="176">
        <f t="shared" si="164"/>
        <v>0</v>
      </c>
      <c r="AA253" s="176">
        <f t="shared" si="165"/>
        <v>0</v>
      </c>
      <c r="AB253" s="176">
        <f t="shared" si="166"/>
        <v>0</v>
      </c>
      <c r="AC253" s="176">
        <f t="shared" si="167"/>
        <v>0</v>
      </c>
      <c r="AD253" s="176">
        <f t="shared" si="168"/>
        <v>0</v>
      </c>
      <c r="AE253" s="176">
        <f t="shared" si="169"/>
        <v>0</v>
      </c>
      <c r="AF253" s="430">
        <f t="shared" si="159"/>
        <v>0</v>
      </c>
      <c r="AG253" s="481">
        <f t="shared" si="170"/>
        <v>0</v>
      </c>
      <c r="AH253" s="203">
        <f t="shared" si="171"/>
        <v>0</v>
      </c>
      <c r="AI253" s="714">
        <f>IFERROR(VLOOKUP($C253,'General Information'!$B$69:$C$88,2,0),0)</f>
        <v>0</v>
      </c>
      <c r="AJ253" s="749">
        <f t="shared" si="149"/>
        <v>0</v>
      </c>
      <c r="AK253" s="749">
        <f t="shared" si="150"/>
        <v>0</v>
      </c>
      <c r="AL253" s="749">
        <f t="shared" si="151"/>
        <v>0</v>
      </c>
      <c r="AM253" s="749">
        <f t="shared" si="152"/>
        <v>0</v>
      </c>
      <c r="AN253" s="749">
        <f t="shared" si="153"/>
        <v>0</v>
      </c>
      <c r="AO253" s="749">
        <f t="shared" si="154"/>
        <v>0</v>
      </c>
      <c r="AP253" s="749">
        <f t="shared" si="155"/>
        <v>0</v>
      </c>
      <c r="AQ253" s="749">
        <f t="shared" si="156"/>
        <v>0</v>
      </c>
      <c r="AR253" s="749">
        <f t="shared" si="157"/>
        <v>0</v>
      </c>
      <c r="AS253" s="749">
        <f t="shared" si="158"/>
        <v>0</v>
      </c>
    </row>
    <row r="254" spans="2:45" outlineLevel="1" x14ac:dyDescent="0.2">
      <c r="B254" s="103">
        <v>43</v>
      </c>
      <c r="C254" s="38"/>
      <c r="D254" s="38"/>
      <c r="E254" s="33"/>
      <c r="F254" s="57"/>
      <c r="G254" s="127"/>
      <c r="H254" s="127"/>
      <c r="I254" s="127"/>
      <c r="J254" s="127"/>
      <c r="K254" s="127"/>
      <c r="L254" s="127"/>
      <c r="M254" s="127"/>
      <c r="N254" s="127"/>
      <c r="O254" s="127"/>
      <c r="P254" s="127"/>
      <c r="Q254" s="121"/>
      <c r="R254" s="120"/>
      <c r="S254" s="60"/>
      <c r="T254" s="60"/>
      <c r="U254" s="60"/>
      <c r="V254" s="176">
        <f t="shared" si="160"/>
        <v>0</v>
      </c>
      <c r="W254" s="176">
        <f t="shared" si="161"/>
        <v>0</v>
      </c>
      <c r="X254" s="176">
        <f t="shared" si="162"/>
        <v>0</v>
      </c>
      <c r="Y254" s="176">
        <f t="shared" si="163"/>
        <v>0</v>
      </c>
      <c r="Z254" s="176">
        <f t="shared" si="164"/>
        <v>0</v>
      </c>
      <c r="AA254" s="176">
        <f t="shared" si="165"/>
        <v>0</v>
      </c>
      <c r="AB254" s="176">
        <f t="shared" si="166"/>
        <v>0</v>
      </c>
      <c r="AC254" s="176">
        <f t="shared" si="167"/>
        <v>0</v>
      </c>
      <c r="AD254" s="176">
        <f t="shared" si="168"/>
        <v>0</v>
      </c>
      <c r="AE254" s="176">
        <f t="shared" si="169"/>
        <v>0</v>
      </c>
      <c r="AF254" s="430">
        <f t="shared" si="159"/>
        <v>0</v>
      </c>
      <c r="AG254" s="481">
        <f t="shared" si="170"/>
        <v>0</v>
      </c>
      <c r="AH254" s="203">
        <f t="shared" si="171"/>
        <v>0</v>
      </c>
      <c r="AI254" s="714">
        <f>IFERROR(VLOOKUP($C254,'General Information'!$B$69:$C$88,2,0),0)</f>
        <v>0</v>
      </c>
      <c r="AJ254" s="749">
        <f t="shared" si="149"/>
        <v>0</v>
      </c>
      <c r="AK254" s="749">
        <f t="shared" si="150"/>
        <v>0</v>
      </c>
      <c r="AL254" s="749">
        <f t="shared" si="151"/>
        <v>0</v>
      </c>
      <c r="AM254" s="749">
        <f t="shared" si="152"/>
        <v>0</v>
      </c>
      <c r="AN254" s="749">
        <f t="shared" si="153"/>
        <v>0</v>
      </c>
      <c r="AO254" s="749">
        <f t="shared" si="154"/>
        <v>0</v>
      </c>
      <c r="AP254" s="749">
        <f t="shared" si="155"/>
        <v>0</v>
      </c>
      <c r="AQ254" s="749">
        <f t="shared" si="156"/>
        <v>0</v>
      </c>
      <c r="AR254" s="749">
        <f t="shared" si="157"/>
        <v>0</v>
      </c>
      <c r="AS254" s="749">
        <f t="shared" si="158"/>
        <v>0</v>
      </c>
    </row>
    <row r="255" spans="2:45" outlineLevel="1" x14ac:dyDescent="0.2">
      <c r="B255" s="103">
        <v>44</v>
      </c>
      <c r="C255" s="38"/>
      <c r="D255" s="38"/>
      <c r="E255" s="33"/>
      <c r="F255" s="57"/>
      <c r="G255" s="127"/>
      <c r="H255" s="127"/>
      <c r="I255" s="127"/>
      <c r="J255" s="127"/>
      <c r="K255" s="127"/>
      <c r="L255" s="127"/>
      <c r="M255" s="127"/>
      <c r="N255" s="127"/>
      <c r="O255" s="127"/>
      <c r="P255" s="127"/>
      <c r="Q255" s="121"/>
      <c r="R255" s="120"/>
      <c r="S255" s="60"/>
      <c r="T255" s="60"/>
      <c r="U255" s="60"/>
      <c r="V255" s="176">
        <f t="shared" si="160"/>
        <v>0</v>
      </c>
      <c r="W255" s="176">
        <f t="shared" si="161"/>
        <v>0</v>
      </c>
      <c r="X255" s="176">
        <f t="shared" si="162"/>
        <v>0</v>
      </c>
      <c r="Y255" s="176">
        <f t="shared" si="163"/>
        <v>0</v>
      </c>
      <c r="Z255" s="176">
        <f t="shared" si="164"/>
        <v>0</v>
      </c>
      <c r="AA255" s="176">
        <f t="shared" si="165"/>
        <v>0</v>
      </c>
      <c r="AB255" s="176">
        <f t="shared" si="166"/>
        <v>0</v>
      </c>
      <c r="AC255" s="176">
        <f t="shared" si="167"/>
        <v>0</v>
      </c>
      <c r="AD255" s="176">
        <f t="shared" si="168"/>
        <v>0</v>
      </c>
      <c r="AE255" s="176">
        <f t="shared" si="169"/>
        <v>0</v>
      </c>
      <c r="AF255" s="430">
        <f t="shared" si="159"/>
        <v>0</v>
      </c>
      <c r="AG255" s="481">
        <f t="shared" si="170"/>
        <v>0</v>
      </c>
      <c r="AH255" s="203">
        <f t="shared" si="171"/>
        <v>0</v>
      </c>
      <c r="AI255" s="714">
        <f>IFERROR(VLOOKUP($C255,'General Information'!$B$69:$C$88,2,0),0)</f>
        <v>0</v>
      </c>
      <c r="AJ255" s="749">
        <f t="shared" si="149"/>
        <v>0</v>
      </c>
      <c r="AK255" s="749">
        <f t="shared" si="150"/>
        <v>0</v>
      </c>
      <c r="AL255" s="749">
        <f t="shared" si="151"/>
        <v>0</v>
      </c>
      <c r="AM255" s="749">
        <f t="shared" si="152"/>
        <v>0</v>
      </c>
      <c r="AN255" s="749">
        <f t="shared" si="153"/>
        <v>0</v>
      </c>
      <c r="AO255" s="749">
        <f t="shared" si="154"/>
        <v>0</v>
      </c>
      <c r="AP255" s="749">
        <f t="shared" si="155"/>
        <v>0</v>
      </c>
      <c r="AQ255" s="749">
        <f t="shared" si="156"/>
        <v>0</v>
      </c>
      <c r="AR255" s="749">
        <f t="shared" si="157"/>
        <v>0</v>
      </c>
      <c r="AS255" s="749">
        <f t="shared" si="158"/>
        <v>0</v>
      </c>
    </row>
    <row r="256" spans="2:45" outlineLevel="1" x14ac:dyDescent="0.2">
      <c r="B256" s="103">
        <v>45</v>
      </c>
      <c r="C256" s="38"/>
      <c r="D256" s="38"/>
      <c r="E256" s="33"/>
      <c r="F256" s="5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1"/>
      <c r="R256" s="120"/>
      <c r="S256" s="60"/>
      <c r="T256" s="60"/>
      <c r="U256" s="60"/>
      <c r="V256" s="176">
        <f t="shared" si="160"/>
        <v>0</v>
      </c>
      <c r="W256" s="176">
        <f t="shared" si="161"/>
        <v>0</v>
      </c>
      <c r="X256" s="176">
        <f t="shared" si="162"/>
        <v>0</v>
      </c>
      <c r="Y256" s="176">
        <f t="shared" si="163"/>
        <v>0</v>
      </c>
      <c r="Z256" s="176">
        <f t="shared" si="164"/>
        <v>0</v>
      </c>
      <c r="AA256" s="176">
        <f t="shared" si="165"/>
        <v>0</v>
      </c>
      <c r="AB256" s="176">
        <f t="shared" si="166"/>
        <v>0</v>
      </c>
      <c r="AC256" s="176">
        <f t="shared" si="167"/>
        <v>0</v>
      </c>
      <c r="AD256" s="176">
        <f t="shared" si="168"/>
        <v>0</v>
      </c>
      <c r="AE256" s="176">
        <f t="shared" si="169"/>
        <v>0</v>
      </c>
      <c r="AF256" s="430">
        <f t="shared" si="159"/>
        <v>0</v>
      </c>
      <c r="AG256" s="481">
        <f t="shared" si="170"/>
        <v>0</v>
      </c>
      <c r="AH256" s="203">
        <f t="shared" si="171"/>
        <v>0</v>
      </c>
      <c r="AI256" s="714">
        <f>IFERROR(VLOOKUP($C256,'General Information'!$B$69:$C$88,2,0),0)</f>
        <v>0</v>
      </c>
      <c r="AJ256" s="749">
        <f t="shared" si="149"/>
        <v>0</v>
      </c>
      <c r="AK256" s="749">
        <f t="shared" si="150"/>
        <v>0</v>
      </c>
      <c r="AL256" s="749">
        <f t="shared" si="151"/>
        <v>0</v>
      </c>
      <c r="AM256" s="749">
        <f t="shared" si="152"/>
        <v>0</v>
      </c>
      <c r="AN256" s="749">
        <f t="shared" si="153"/>
        <v>0</v>
      </c>
      <c r="AO256" s="749">
        <f t="shared" si="154"/>
        <v>0</v>
      </c>
      <c r="AP256" s="749">
        <f t="shared" si="155"/>
        <v>0</v>
      </c>
      <c r="AQ256" s="749">
        <f t="shared" si="156"/>
        <v>0</v>
      </c>
      <c r="AR256" s="749">
        <f t="shared" si="157"/>
        <v>0</v>
      </c>
      <c r="AS256" s="749">
        <f t="shared" si="158"/>
        <v>0</v>
      </c>
    </row>
    <row r="257" spans="2:45" outlineLevel="1" x14ac:dyDescent="0.2">
      <c r="B257" s="103">
        <v>46</v>
      </c>
      <c r="C257" s="38"/>
      <c r="D257" s="38"/>
      <c r="E257" s="33"/>
      <c r="F257" s="5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1"/>
      <c r="R257" s="120"/>
      <c r="S257" s="60"/>
      <c r="T257" s="60"/>
      <c r="U257" s="60"/>
      <c r="V257" s="176">
        <f t="shared" si="160"/>
        <v>0</v>
      </c>
      <c r="W257" s="176">
        <f t="shared" si="161"/>
        <v>0</v>
      </c>
      <c r="X257" s="176">
        <f t="shared" si="162"/>
        <v>0</v>
      </c>
      <c r="Y257" s="176">
        <f t="shared" si="163"/>
        <v>0</v>
      </c>
      <c r="Z257" s="176">
        <f t="shared" si="164"/>
        <v>0</v>
      </c>
      <c r="AA257" s="176">
        <f t="shared" si="165"/>
        <v>0</v>
      </c>
      <c r="AB257" s="176">
        <f t="shared" si="166"/>
        <v>0</v>
      </c>
      <c r="AC257" s="176">
        <f t="shared" si="167"/>
        <v>0</v>
      </c>
      <c r="AD257" s="176">
        <f t="shared" si="168"/>
        <v>0</v>
      </c>
      <c r="AE257" s="176">
        <f t="shared" si="169"/>
        <v>0</v>
      </c>
      <c r="AF257" s="430">
        <f t="shared" si="159"/>
        <v>0</v>
      </c>
      <c r="AG257" s="481">
        <f t="shared" si="170"/>
        <v>0</v>
      </c>
      <c r="AH257" s="203">
        <f t="shared" si="171"/>
        <v>0</v>
      </c>
      <c r="AI257" s="714">
        <f>IFERROR(VLOOKUP($C257,'General Information'!$B$69:$C$88,2,0),0)</f>
        <v>0</v>
      </c>
      <c r="AJ257" s="749">
        <f t="shared" si="149"/>
        <v>0</v>
      </c>
      <c r="AK257" s="749">
        <f t="shared" si="150"/>
        <v>0</v>
      </c>
      <c r="AL257" s="749">
        <f t="shared" si="151"/>
        <v>0</v>
      </c>
      <c r="AM257" s="749">
        <f t="shared" si="152"/>
        <v>0</v>
      </c>
      <c r="AN257" s="749">
        <f t="shared" si="153"/>
        <v>0</v>
      </c>
      <c r="AO257" s="749">
        <f t="shared" si="154"/>
        <v>0</v>
      </c>
      <c r="AP257" s="749">
        <f t="shared" si="155"/>
        <v>0</v>
      </c>
      <c r="AQ257" s="749">
        <f t="shared" si="156"/>
        <v>0</v>
      </c>
      <c r="AR257" s="749">
        <f t="shared" si="157"/>
        <v>0</v>
      </c>
      <c r="AS257" s="749">
        <f t="shared" si="158"/>
        <v>0</v>
      </c>
    </row>
    <row r="258" spans="2:45" outlineLevel="1" x14ac:dyDescent="0.2">
      <c r="B258" s="103">
        <v>47</v>
      </c>
      <c r="C258" s="38"/>
      <c r="D258" s="38"/>
      <c r="E258" s="33"/>
      <c r="F258" s="5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1"/>
      <c r="R258" s="120"/>
      <c r="S258" s="60"/>
      <c r="T258" s="60"/>
      <c r="U258" s="60"/>
      <c r="V258" s="176">
        <f t="shared" si="160"/>
        <v>0</v>
      </c>
      <c r="W258" s="176">
        <f t="shared" si="161"/>
        <v>0</v>
      </c>
      <c r="X258" s="176">
        <f t="shared" si="162"/>
        <v>0</v>
      </c>
      <c r="Y258" s="176">
        <f t="shared" si="163"/>
        <v>0</v>
      </c>
      <c r="Z258" s="176">
        <f t="shared" si="164"/>
        <v>0</v>
      </c>
      <c r="AA258" s="176">
        <f t="shared" si="165"/>
        <v>0</v>
      </c>
      <c r="AB258" s="176">
        <f t="shared" si="166"/>
        <v>0</v>
      </c>
      <c r="AC258" s="176">
        <f t="shared" si="167"/>
        <v>0</v>
      </c>
      <c r="AD258" s="176">
        <f t="shared" si="168"/>
        <v>0</v>
      </c>
      <c r="AE258" s="176">
        <f t="shared" si="169"/>
        <v>0</v>
      </c>
      <c r="AF258" s="430">
        <f t="shared" si="159"/>
        <v>0</v>
      </c>
      <c r="AG258" s="481">
        <f t="shared" si="170"/>
        <v>0</v>
      </c>
      <c r="AH258" s="203">
        <f t="shared" si="171"/>
        <v>0</v>
      </c>
      <c r="AI258" s="714">
        <f>IFERROR(VLOOKUP($C258,'General Information'!$B$69:$C$88,2,0),0)</f>
        <v>0</v>
      </c>
      <c r="AJ258" s="749">
        <f t="shared" si="149"/>
        <v>0</v>
      </c>
      <c r="AK258" s="749">
        <f t="shared" si="150"/>
        <v>0</v>
      </c>
      <c r="AL258" s="749">
        <f t="shared" si="151"/>
        <v>0</v>
      </c>
      <c r="AM258" s="749">
        <f t="shared" si="152"/>
        <v>0</v>
      </c>
      <c r="AN258" s="749">
        <f t="shared" si="153"/>
        <v>0</v>
      </c>
      <c r="AO258" s="749">
        <f t="shared" si="154"/>
        <v>0</v>
      </c>
      <c r="AP258" s="749">
        <f t="shared" si="155"/>
        <v>0</v>
      </c>
      <c r="AQ258" s="749">
        <f t="shared" si="156"/>
        <v>0</v>
      </c>
      <c r="AR258" s="749">
        <f t="shared" si="157"/>
        <v>0</v>
      </c>
      <c r="AS258" s="749">
        <f t="shared" si="158"/>
        <v>0</v>
      </c>
    </row>
    <row r="259" spans="2:45" outlineLevel="1" x14ac:dyDescent="0.2">
      <c r="B259" s="103">
        <v>48</v>
      </c>
      <c r="C259" s="38"/>
      <c r="D259" s="38"/>
      <c r="E259" s="33"/>
      <c r="F259" s="5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1"/>
      <c r="R259" s="120"/>
      <c r="S259" s="60"/>
      <c r="T259" s="60"/>
      <c r="U259" s="60"/>
      <c r="V259" s="176">
        <f t="shared" si="160"/>
        <v>0</v>
      </c>
      <c r="W259" s="176">
        <f t="shared" si="161"/>
        <v>0</v>
      </c>
      <c r="X259" s="176">
        <f t="shared" si="162"/>
        <v>0</v>
      </c>
      <c r="Y259" s="176">
        <f t="shared" si="163"/>
        <v>0</v>
      </c>
      <c r="Z259" s="176">
        <f t="shared" si="164"/>
        <v>0</v>
      </c>
      <c r="AA259" s="176">
        <f t="shared" si="165"/>
        <v>0</v>
      </c>
      <c r="AB259" s="176">
        <f t="shared" si="166"/>
        <v>0</v>
      </c>
      <c r="AC259" s="176">
        <f t="shared" si="167"/>
        <v>0</v>
      </c>
      <c r="AD259" s="176">
        <f t="shared" si="168"/>
        <v>0</v>
      </c>
      <c r="AE259" s="176">
        <f t="shared" si="169"/>
        <v>0</v>
      </c>
      <c r="AF259" s="430">
        <f t="shared" si="159"/>
        <v>0</v>
      </c>
      <c r="AG259" s="481">
        <f t="shared" si="170"/>
        <v>0</v>
      </c>
      <c r="AH259" s="203">
        <f t="shared" si="171"/>
        <v>0</v>
      </c>
      <c r="AI259" s="714">
        <f>IFERROR(VLOOKUP($C259,'General Information'!$B$69:$C$88,2,0),0)</f>
        <v>0</v>
      </c>
      <c r="AJ259" s="749">
        <f t="shared" si="149"/>
        <v>0</v>
      </c>
      <c r="AK259" s="749">
        <f t="shared" si="150"/>
        <v>0</v>
      </c>
      <c r="AL259" s="749">
        <f t="shared" si="151"/>
        <v>0</v>
      </c>
      <c r="AM259" s="749">
        <f t="shared" si="152"/>
        <v>0</v>
      </c>
      <c r="AN259" s="749">
        <f t="shared" si="153"/>
        <v>0</v>
      </c>
      <c r="AO259" s="749">
        <f t="shared" si="154"/>
        <v>0</v>
      </c>
      <c r="AP259" s="749">
        <f t="shared" si="155"/>
        <v>0</v>
      </c>
      <c r="AQ259" s="749">
        <f t="shared" si="156"/>
        <v>0</v>
      </c>
      <c r="AR259" s="749">
        <f t="shared" si="157"/>
        <v>0</v>
      </c>
      <c r="AS259" s="749">
        <f t="shared" si="158"/>
        <v>0</v>
      </c>
    </row>
    <row r="260" spans="2:45" outlineLevel="1" x14ac:dyDescent="0.2">
      <c r="B260" s="103">
        <v>49</v>
      </c>
      <c r="C260" s="38"/>
      <c r="D260" s="38"/>
      <c r="E260" s="33"/>
      <c r="F260" s="5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1"/>
      <c r="R260" s="120"/>
      <c r="S260" s="60"/>
      <c r="T260" s="60"/>
      <c r="U260" s="60"/>
      <c r="V260" s="176">
        <f t="shared" si="160"/>
        <v>0</v>
      </c>
      <c r="W260" s="176">
        <f t="shared" si="161"/>
        <v>0</v>
      </c>
      <c r="X260" s="176">
        <f t="shared" si="162"/>
        <v>0</v>
      </c>
      <c r="Y260" s="176">
        <f t="shared" si="163"/>
        <v>0</v>
      </c>
      <c r="Z260" s="176">
        <f t="shared" si="164"/>
        <v>0</v>
      </c>
      <c r="AA260" s="176">
        <f t="shared" si="165"/>
        <v>0</v>
      </c>
      <c r="AB260" s="176">
        <f t="shared" si="166"/>
        <v>0</v>
      </c>
      <c r="AC260" s="176">
        <f t="shared" si="167"/>
        <v>0</v>
      </c>
      <c r="AD260" s="176">
        <f t="shared" si="168"/>
        <v>0</v>
      </c>
      <c r="AE260" s="176">
        <f t="shared" si="169"/>
        <v>0</v>
      </c>
      <c r="AF260" s="430">
        <f t="shared" si="159"/>
        <v>0</v>
      </c>
      <c r="AG260" s="481">
        <f t="shared" si="170"/>
        <v>0</v>
      </c>
      <c r="AH260" s="203">
        <f t="shared" si="171"/>
        <v>0</v>
      </c>
      <c r="AI260" s="714">
        <f>IFERROR(VLOOKUP($C260,'General Information'!$B$69:$C$88,2,0),0)</f>
        <v>0</v>
      </c>
      <c r="AJ260" s="749">
        <f t="shared" si="149"/>
        <v>0</v>
      </c>
      <c r="AK260" s="749">
        <f t="shared" si="150"/>
        <v>0</v>
      </c>
      <c r="AL260" s="749">
        <f t="shared" si="151"/>
        <v>0</v>
      </c>
      <c r="AM260" s="749">
        <f t="shared" si="152"/>
        <v>0</v>
      </c>
      <c r="AN260" s="749">
        <f t="shared" si="153"/>
        <v>0</v>
      </c>
      <c r="AO260" s="749">
        <f t="shared" si="154"/>
        <v>0</v>
      </c>
      <c r="AP260" s="749">
        <f t="shared" si="155"/>
        <v>0</v>
      </c>
      <c r="AQ260" s="749">
        <f t="shared" si="156"/>
        <v>0</v>
      </c>
      <c r="AR260" s="749">
        <f t="shared" si="157"/>
        <v>0</v>
      </c>
      <c r="AS260" s="749">
        <f t="shared" si="158"/>
        <v>0</v>
      </c>
    </row>
    <row r="261" spans="2:45" outlineLevel="1" x14ac:dyDescent="0.2">
      <c r="B261" s="103">
        <v>50</v>
      </c>
      <c r="C261" s="38"/>
      <c r="D261" s="38"/>
      <c r="E261" s="33"/>
      <c r="F261" s="5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1"/>
      <c r="R261" s="120"/>
      <c r="S261" s="60"/>
      <c r="T261" s="60"/>
      <c r="U261" s="60"/>
      <c r="V261" s="176">
        <f t="shared" si="160"/>
        <v>0</v>
      </c>
      <c r="W261" s="176">
        <f t="shared" si="161"/>
        <v>0</v>
      </c>
      <c r="X261" s="176">
        <f t="shared" si="162"/>
        <v>0</v>
      </c>
      <c r="Y261" s="176">
        <f t="shared" si="163"/>
        <v>0</v>
      </c>
      <c r="Z261" s="176">
        <f t="shared" si="164"/>
        <v>0</v>
      </c>
      <c r="AA261" s="176">
        <f t="shared" si="165"/>
        <v>0</v>
      </c>
      <c r="AB261" s="176">
        <f t="shared" si="166"/>
        <v>0</v>
      </c>
      <c r="AC261" s="176">
        <f t="shared" si="167"/>
        <v>0</v>
      </c>
      <c r="AD261" s="176">
        <f t="shared" si="168"/>
        <v>0</v>
      </c>
      <c r="AE261" s="176">
        <f t="shared" si="169"/>
        <v>0</v>
      </c>
      <c r="AF261" s="430">
        <f t="shared" si="159"/>
        <v>0</v>
      </c>
      <c r="AG261" s="481">
        <f t="shared" si="170"/>
        <v>0</v>
      </c>
      <c r="AH261" s="203">
        <f t="shared" si="171"/>
        <v>0</v>
      </c>
      <c r="AI261" s="714">
        <f>IFERROR(VLOOKUP($C261,'General Information'!$B$69:$C$88,2,0),0)</f>
        <v>0</v>
      </c>
      <c r="AJ261" s="749">
        <f t="shared" si="149"/>
        <v>0</v>
      </c>
      <c r="AK261" s="749">
        <f t="shared" si="150"/>
        <v>0</v>
      </c>
      <c r="AL261" s="749">
        <f t="shared" si="151"/>
        <v>0</v>
      </c>
      <c r="AM261" s="749">
        <f t="shared" si="152"/>
        <v>0</v>
      </c>
      <c r="AN261" s="749">
        <f t="shared" si="153"/>
        <v>0</v>
      </c>
      <c r="AO261" s="749">
        <f t="shared" si="154"/>
        <v>0</v>
      </c>
      <c r="AP261" s="749">
        <f t="shared" si="155"/>
        <v>0</v>
      </c>
      <c r="AQ261" s="749">
        <f t="shared" si="156"/>
        <v>0</v>
      </c>
      <c r="AR261" s="749">
        <f t="shared" si="157"/>
        <v>0</v>
      </c>
      <c r="AS261" s="749">
        <f t="shared" si="158"/>
        <v>0</v>
      </c>
    </row>
    <row r="262" spans="2:45" outlineLevel="1" x14ac:dyDescent="0.2">
      <c r="B262" s="103">
        <v>51</v>
      </c>
      <c r="C262" s="38"/>
      <c r="D262" s="38"/>
      <c r="E262" s="33"/>
      <c r="F262" s="5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1"/>
      <c r="R262" s="120"/>
      <c r="S262" s="60"/>
      <c r="T262" s="60"/>
      <c r="U262" s="60"/>
      <c r="V262" s="176">
        <f t="shared" si="160"/>
        <v>0</v>
      </c>
      <c r="W262" s="176">
        <f t="shared" si="161"/>
        <v>0</v>
      </c>
      <c r="X262" s="176">
        <f t="shared" si="162"/>
        <v>0</v>
      </c>
      <c r="Y262" s="176">
        <f t="shared" si="163"/>
        <v>0</v>
      </c>
      <c r="Z262" s="176">
        <f t="shared" si="164"/>
        <v>0</v>
      </c>
      <c r="AA262" s="176">
        <f t="shared" si="165"/>
        <v>0</v>
      </c>
      <c r="AB262" s="176">
        <f t="shared" si="166"/>
        <v>0</v>
      </c>
      <c r="AC262" s="176">
        <f t="shared" si="167"/>
        <v>0</v>
      </c>
      <c r="AD262" s="176">
        <f t="shared" si="168"/>
        <v>0</v>
      </c>
      <c r="AE262" s="176">
        <f t="shared" si="169"/>
        <v>0</v>
      </c>
      <c r="AF262" s="430">
        <f t="shared" si="159"/>
        <v>0</v>
      </c>
      <c r="AG262" s="481">
        <f t="shared" si="170"/>
        <v>0</v>
      </c>
      <c r="AH262" s="203">
        <f t="shared" si="171"/>
        <v>0</v>
      </c>
      <c r="AI262" s="714">
        <f>IFERROR(VLOOKUP($C262,'General Information'!$B$69:$C$88,2,0),0)</f>
        <v>0</v>
      </c>
      <c r="AJ262" s="749">
        <f t="shared" si="149"/>
        <v>0</v>
      </c>
      <c r="AK262" s="749">
        <f t="shared" si="150"/>
        <v>0</v>
      </c>
      <c r="AL262" s="749">
        <f t="shared" si="151"/>
        <v>0</v>
      </c>
      <c r="AM262" s="749">
        <f t="shared" si="152"/>
        <v>0</v>
      </c>
      <c r="AN262" s="749">
        <f t="shared" si="153"/>
        <v>0</v>
      </c>
      <c r="AO262" s="749">
        <f t="shared" si="154"/>
        <v>0</v>
      </c>
      <c r="AP262" s="749">
        <f t="shared" si="155"/>
        <v>0</v>
      </c>
      <c r="AQ262" s="749">
        <f t="shared" si="156"/>
        <v>0</v>
      </c>
      <c r="AR262" s="749">
        <f t="shared" si="157"/>
        <v>0</v>
      </c>
      <c r="AS262" s="749">
        <f t="shared" si="158"/>
        <v>0</v>
      </c>
    </row>
    <row r="263" spans="2:45" outlineLevel="1" x14ac:dyDescent="0.2">
      <c r="B263" s="103">
        <v>52</v>
      </c>
      <c r="C263" s="38"/>
      <c r="D263" s="38"/>
      <c r="E263" s="33"/>
      <c r="F263" s="5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1"/>
      <c r="R263" s="120"/>
      <c r="S263" s="60"/>
      <c r="T263" s="60"/>
      <c r="U263" s="60"/>
      <c r="V263" s="176">
        <f t="shared" si="160"/>
        <v>0</v>
      </c>
      <c r="W263" s="176">
        <f t="shared" si="161"/>
        <v>0</v>
      </c>
      <c r="X263" s="176">
        <f t="shared" si="162"/>
        <v>0</v>
      </c>
      <c r="Y263" s="176">
        <f t="shared" si="163"/>
        <v>0</v>
      </c>
      <c r="Z263" s="176">
        <f t="shared" si="164"/>
        <v>0</v>
      </c>
      <c r="AA263" s="176">
        <f t="shared" si="165"/>
        <v>0</v>
      </c>
      <c r="AB263" s="176">
        <f t="shared" si="166"/>
        <v>0</v>
      </c>
      <c r="AC263" s="176">
        <f t="shared" si="167"/>
        <v>0</v>
      </c>
      <c r="AD263" s="176">
        <f t="shared" si="168"/>
        <v>0</v>
      </c>
      <c r="AE263" s="176">
        <f t="shared" si="169"/>
        <v>0</v>
      </c>
      <c r="AF263" s="430">
        <f t="shared" si="159"/>
        <v>0</v>
      </c>
      <c r="AG263" s="481">
        <f t="shared" si="170"/>
        <v>0</v>
      </c>
      <c r="AH263" s="203">
        <f t="shared" si="171"/>
        <v>0</v>
      </c>
      <c r="AI263" s="714">
        <f>IFERROR(VLOOKUP($C263,'General Information'!$B$69:$C$88,2,0),0)</f>
        <v>0</v>
      </c>
      <c r="AJ263" s="749">
        <f t="shared" si="149"/>
        <v>0</v>
      </c>
      <c r="AK263" s="749">
        <f t="shared" si="150"/>
        <v>0</v>
      </c>
      <c r="AL263" s="749">
        <f t="shared" si="151"/>
        <v>0</v>
      </c>
      <c r="AM263" s="749">
        <f t="shared" si="152"/>
        <v>0</v>
      </c>
      <c r="AN263" s="749">
        <f t="shared" si="153"/>
        <v>0</v>
      </c>
      <c r="AO263" s="749">
        <f t="shared" si="154"/>
        <v>0</v>
      </c>
      <c r="AP263" s="749">
        <f t="shared" si="155"/>
        <v>0</v>
      </c>
      <c r="AQ263" s="749">
        <f t="shared" si="156"/>
        <v>0</v>
      </c>
      <c r="AR263" s="749">
        <f t="shared" si="157"/>
        <v>0</v>
      </c>
      <c r="AS263" s="749">
        <f t="shared" si="158"/>
        <v>0</v>
      </c>
    </row>
    <row r="264" spans="2:45" outlineLevel="1" x14ac:dyDescent="0.2">
      <c r="B264" s="103">
        <v>53</v>
      </c>
      <c r="C264" s="38"/>
      <c r="D264" s="38"/>
      <c r="E264" s="33"/>
      <c r="F264" s="5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1"/>
      <c r="R264" s="120"/>
      <c r="S264" s="60"/>
      <c r="T264" s="60"/>
      <c r="U264" s="60"/>
      <c r="V264" s="176">
        <f t="shared" si="160"/>
        <v>0</v>
      </c>
      <c r="W264" s="176">
        <f t="shared" si="161"/>
        <v>0</v>
      </c>
      <c r="X264" s="176">
        <f t="shared" si="162"/>
        <v>0</v>
      </c>
      <c r="Y264" s="176">
        <f t="shared" si="163"/>
        <v>0</v>
      </c>
      <c r="Z264" s="176">
        <f t="shared" si="164"/>
        <v>0</v>
      </c>
      <c r="AA264" s="176">
        <f t="shared" si="165"/>
        <v>0</v>
      </c>
      <c r="AB264" s="176">
        <f t="shared" si="166"/>
        <v>0</v>
      </c>
      <c r="AC264" s="176">
        <f t="shared" si="167"/>
        <v>0</v>
      </c>
      <c r="AD264" s="176">
        <f t="shared" si="168"/>
        <v>0</v>
      </c>
      <c r="AE264" s="176">
        <f t="shared" si="169"/>
        <v>0</v>
      </c>
      <c r="AF264" s="430">
        <f t="shared" si="159"/>
        <v>0</v>
      </c>
      <c r="AG264" s="481">
        <f t="shared" si="170"/>
        <v>0</v>
      </c>
      <c r="AH264" s="203">
        <f t="shared" si="171"/>
        <v>0</v>
      </c>
      <c r="AI264" s="714">
        <f>IFERROR(VLOOKUP($C264,'General Information'!$B$69:$C$88,2,0),0)</f>
        <v>0</v>
      </c>
      <c r="AJ264" s="749">
        <f t="shared" si="149"/>
        <v>0</v>
      </c>
      <c r="AK264" s="749">
        <f t="shared" si="150"/>
        <v>0</v>
      </c>
      <c r="AL264" s="749">
        <f t="shared" si="151"/>
        <v>0</v>
      </c>
      <c r="AM264" s="749">
        <f t="shared" si="152"/>
        <v>0</v>
      </c>
      <c r="AN264" s="749">
        <f t="shared" si="153"/>
        <v>0</v>
      </c>
      <c r="AO264" s="749">
        <f t="shared" si="154"/>
        <v>0</v>
      </c>
      <c r="AP264" s="749">
        <f t="shared" si="155"/>
        <v>0</v>
      </c>
      <c r="AQ264" s="749">
        <f t="shared" si="156"/>
        <v>0</v>
      </c>
      <c r="AR264" s="749">
        <f t="shared" si="157"/>
        <v>0</v>
      </c>
      <c r="AS264" s="749">
        <f t="shared" si="158"/>
        <v>0</v>
      </c>
    </row>
    <row r="265" spans="2:45" outlineLevel="1" x14ac:dyDescent="0.2">
      <c r="B265" s="103">
        <v>54</v>
      </c>
      <c r="C265" s="38"/>
      <c r="D265" s="38"/>
      <c r="E265" s="33"/>
      <c r="F265" s="5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1"/>
      <c r="R265" s="120"/>
      <c r="S265" s="60"/>
      <c r="T265" s="60"/>
      <c r="U265" s="60"/>
      <c r="V265" s="176">
        <f t="shared" si="160"/>
        <v>0</v>
      </c>
      <c r="W265" s="176">
        <f t="shared" si="161"/>
        <v>0</v>
      </c>
      <c r="X265" s="176">
        <f t="shared" si="162"/>
        <v>0</v>
      </c>
      <c r="Y265" s="176">
        <f t="shared" si="163"/>
        <v>0</v>
      </c>
      <c r="Z265" s="176">
        <f t="shared" si="164"/>
        <v>0</v>
      </c>
      <c r="AA265" s="176">
        <f t="shared" si="165"/>
        <v>0</v>
      </c>
      <c r="AB265" s="176">
        <f t="shared" si="166"/>
        <v>0</v>
      </c>
      <c r="AC265" s="176">
        <f t="shared" si="167"/>
        <v>0</v>
      </c>
      <c r="AD265" s="176">
        <f t="shared" si="168"/>
        <v>0</v>
      </c>
      <c r="AE265" s="176">
        <f t="shared" si="169"/>
        <v>0</v>
      </c>
      <c r="AF265" s="430">
        <f t="shared" si="159"/>
        <v>0</v>
      </c>
      <c r="AG265" s="481">
        <f t="shared" si="170"/>
        <v>0</v>
      </c>
      <c r="AH265" s="203">
        <f t="shared" si="171"/>
        <v>0</v>
      </c>
      <c r="AI265" s="714">
        <f>IFERROR(VLOOKUP($C265,'General Information'!$B$69:$C$88,2,0),0)</f>
        <v>0</v>
      </c>
      <c r="AJ265" s="749">
        <f t="shared" si="149"/>
        <v>0</v>
      </c>
      <c r="AK265" s="749">
        <f t="shared" si="150"/>
        <v>0</v>
      </c>
      <c r="AL265" s="749">
        <f t="shared" si="151"/>
        <v>0</v>
      </c>
      <c r="AM265" s="749">
        <f t="shared" si="152"/>
        <v>0</v>
      </c>
      <c r="AN265" s="749">
        <f t="shared" si="153"/>
        <v>0</v>
      </c>
      <c r="AO265" s="749">
        <f t="shared" si="154"/>
        <v>0</v>
      </c>
      <c r="AP265" s="749">
        <f t="shared" si="155"/>
        <v>0</v>
      </c>
      <c r="AQ265" s="749">
        <f t="shared" si="156"/>
        <v>0</v>
      </c>
      <c r="AR265" s="749">
        <f t="shared" si="157"/>
        <v>0</v>
      </c>
      <c r="AS265" s="749">
        <f t="shared" si="158"/>
        <v>0</v>
      </c>
    </row>
    <row r="266" spans="2:45" outlineLevel="1" x14ac:dyDescent="0.2">
      <c r="B266" s="103">
        <v>55</v>
      </c>
      <c r="C266" s="38"/>
      <c r="D266" s="38"/>
      <c r="E266" s="33"/>
      <c r="F266" s="5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1"/>
      <c r="R266" s="120"/>
      <c r="S266" s="60"/>
      <c r="T266" s="60"/>
      <c r="U266" s="60"/>
      <c r="V266" s="176">
        <f t="shared" si="160"/>
        <v>0</v>
      </c>
      <c r="W266" s="176">
        <f t="shared" si="161"/>
        <v>0</v>
      </c>
      <c r="X266" s="176">
        <f t="shared" si="162"/>
        <v>0</v>
      </c>
      <c r="Y266" s="176">
        <f t="shared" si="163"/>
        <v>0</v>
      </c>
      <c r="Z266" s="176">
        <f t="shared" si="164"/>
        <v>0</v>
      </c>
      <c r="AA266" s="176">
        <f t="shared" si="165"/>
        <v>0</v>
      </c>
      <c r="AB266" s="176">
        <f t="shared" si="166"/>
        <v>0</v>
      </c>
      <c r="AC266" s="176">
        <f t="shared" si="167"/>
        <v>0</v>
      </c>
      <c r="AD266" s="176">
        <f t="shared" si="168"/>
        <v>0</v>
      </c>
      <c r="AE266" s="176">
        <f t="shared" si="169"/>
        <v>0</v>
      </c>
      <c r="AF266" s="430">
        <f t="shared" si="159"/>
        <v>0</v>
      </c>
      <c r="AG266" s="481">
        <f t="shared" si="170"/>
        <v>0</v>
      </c>
      <c r="AH266" s="203">
        <f t="shared" si="171"/>
        <v>0</v>
      </c>
      <c r="AI266" s="714">
        <f>IFERROR(VLOOKUP($C266,'General Information'!$B$69:$C$88,2,0),0)</f>
        <v>0</v>
      </c>
      <c r="AJ266" s="749">
        <f t="shared" si="149"/>
        <v>0</v>
      </c>
      <c r="AK266" s="749">
        <f t="shared" si="150"/>
        <v>0</v>
      </c>
      <c r="AL266" s="749">
        <f t="shared" si="151"/>
        <v>0</v>
      </c>
      <c r="AM266" s="749">
        <f t="shared" si="152"/>
        <v>0</v>
      </c>
      <c r="AN266" s="749">
        <f t="shared" si="153"/>
        <v>0</v>
      </c>
      <c r="AO266" s="749">
        <f t="shared" si="154"/>
        <v>0</v>
      </c>
      <c r="AP266" s="749">
        <f t="shared" si="155"/>
        <v>0</v>
      </c>
      <c r="AQ266" s="749">
        <f t="shared" si="156"/>
        <v>0</v>
      </c>
      <c r="AR266" s="749">
        <f t="shared" si="157"/>
        <v>0</v>
      </c>
      <c r="AS266" s="749">
        <f t="shared" si="158"/>
        <v>0</v>
      </c>
    </row>
    <row r="267" spans="2:45" outlineLevel="1" x14ac:dyDescent="0.2">
      <c r="B267" s="103">
        <v>56</v>
      </c>
      <c r="C267" s="38"/>
      <c r="D267" s="38"/>
      <c r="E267" s="33"/>
      <c r="F267" s="5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1"/>
      <c r="R267" s="120"/>
      <c r="S267" s="60"/>
      <c r="T267" s="60"/>
      <c r="U267" s="60"/>
      <c r="V267" s="176">
        <f t="shared" si="160"/>
        <v>0</v>
      </c>
      <c r="W267" s="176">
        <f t="shared" si="161"/>
        <v>0</v>
      </c>
      <c r="X267" s="176">
        <f t="shared" si="162"/>
        <v>0</v>
      </c>
      <c r="Y267" s="176">
        <f t="shared" si="163"/>
        <v>0</v>
      </c>
      <c r="Z267" s="176">
        <f t="shared" si="164"/>
        <v>0</v>
      </c>
      <c r="AA267" s="176">
        <f t="shared" si="165"/>
        <v>0</v>
      </c>
      <c r="AB267" s="176">
        <f t="shared" si="166"/>
        <v>0</v>
      </c>
      <c r="AC267" s="176">
        <f t="shared" si="167"/>
        <v>0</v>
      </c>
      <c r="AD267" s="176">
        <f t="shared" si="168"/>
        <v>0</v>
      </c>
      <c r="AE267" s="176">
        <f t="shared" si="169"/>
        <v>0</v>
      </c>
      <c r="AF267" s="430">
        <f t="shared" si="159"/>
        <v>0</v>
      </c>
      <c r="AG267" s="481">
        <f t="shared" si="170"/>
        <v>0</v>
      </c>
      <c r="AH267" s="203">
        <f t="shared" si="171"/>
        <v>0</v>
      </c>
      <c r="AI267" s="714">
        <f>IFERROR(VLOOKUP($C267,'General Information'!$B$69:$C$88,2,0),0)</f>
        <v>0</v>
      </c>
      <c r="AJ267" s="749">
        <f t="shared" si="149"/>
        <v>0</v>
      </c>
      <c r="AK267" s="749">
        <f t="shared" si="150"/>
        <v>0</v>
      </c>
      <c r="AL267" s="749">
        <f t="shared" si="151"/>
        <v>0</v>
      </c>
      <c r="AM267" s="749">
        <f t="shared" si="152"/>
        <v>0</v>
      </c>
      <c r="AN267" s="749">
        <f t="shared" si="153"/>
        <v>0</v>
      </c>
      <c r="AO267" s="749">
        <f t="shared" si="154"/>
        <v>0</v>
      </c>
      <c r="AP267" s="749">
        <f t="shared" si="155"/>
        <v>0</v>
      </c>
      <c r="AQ267" s="749">
        <f t="shared" si="156"/>
        <v>0</v>
      </c>
      <c r="AR267" s="749">
        <f t="shared" si="157"/>
        <v>0</v>
      </c>
      <c r="AS267" s="749">
        <f t="shared" si="158"/>
        <v>0</v>
      </c>
    </row>
    <row r="268" spans="2:45" outlineLevel="1" x14ac:dyDescent="0.2">
      <c r="B268" s="103">
        <v>57</v>
      </c>
      <c r="C268" s="38"/>
      <c r="D268" s="38"/>
      <c r="E268" s="33"/>
      <c r="F268" s="5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1"/>
      <c r="R268" s="120"/>
      <c r="S268" s="60"/>
      <c r="T268" s="60"/>
      <c r="U268" s="60"/>
      <c r="V268" s="176">
        <f t="shared" si="160"/>
        <v>0</v>
      </c>
      <c r="W268" s="176">
        <f t="shared" si="161"/>
        <v>0</v>
      </c>
      <c r="X268" s="176">
        <f t="shared" si="162"/>
        <v>0</v>
      </c>
      <c r="Y268" s="176">
        <f t="shared" si="163"/>
        <v>0</v>
      </c>
      <c r="Z268" s="176">
        <f t="shared" si="164"/>
        <v>0</v>
      </c>
      <c r="AA268" s="176">
        <f t="shared" si="165"/>
        <v>0</v>
      </c>
      <c r="AB268" s="176">
        <f t="shared" si="166"/>
        <v>0</v>
      </c>
      <c r="AC268" s="176">
        <f t="shared" si="167"/>
        <v>0</v>
      </c>
      <c r="AD268" s="176">
        <f t="shared" si="168"/>
        <v>0</v>
      </c>
      <c r="AE268" s="176">
        <f t="shared" si="169"/>
        <v>0</v>
      </c>
      <c r="AF268" s="430">
        <f t="shared" si="159"/>
        <v>0</v>
      </c>
      <c r="AG268" s="481">
        <f t="shared" si="170"/>
        <v>0</v>
      </c>
      <c r="AH268" s="203">
        <f t="shared" si="171"/>
        <v>0</v>
      </c>
      <c r="AI268" s="714">
        <f>IFERROR(VLOOKUP($C268,'General Information'!$B$69:$C$88,2,0),0)</f>
        <v>0</v>
      </c>
      <c r="AJ268" s="749">
        <f t="shared" si="149"/>
        <v>0</v>
      </c>
      <c r="AK268" s="749">
        <f t="shared" si="150"/>
        <v>0</v>
      </c>
      <c r="AL268" s="749">
        <f t="shared" si="151"/>
        <v>0</v>
      </c>
      <c r="AM268" s="749">
        <f t="shared" si="152"/>
        <v>0</v>
      </c>
      <c r="AN268" s="749">
        <f t="shared" si="153"/>
        <v>0</v>
      </c>
      <c r="AO268" s="749">
        <f t="shared" si="154"/>
        <v>0</v>
      </c>
      <c r="AP268" s="749">
        <f t="shared" si="155"/>
        <v>0</v>
      </c>
      <c r="AQ268" s="749">
        <f t="shared" si="156"/>
        <v>0</v>
      </c>
      <c r="AR268" s="749">
        <f t="shared" si="157"/>
        <v>0</v>
      </c>
      <c r="AS268" s="749">
        <f t="shared" si="158"/>
        <v>0</v>
      </c>
    </row>
    <row r="269" spans="2:45" outlineLevel="1" x14ac:dyDescent="0.2">
      <c r="B269" s="103">
        <v>58</v>
      </c>
      <c r="C269" s="38"/>
      <c r="D269" s="38"/>
      <c r="E269" s="33"/>
      <c r="F269" s="5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1"/>
      <c r="R269" s="120"/>
      <c r="S269" s="60"/>
      <c r="T269" s="60"/>
      <c r="U269" s="60"/>
      <c r="V269" s="176">
        <f t="shared" si="160"/>
        <v>0</v>
      </c>
      <c r="W269" s="176">
        <f t="shared" si="161"/>
        <v>0</v>
      </c>
      <c r="X269" s="176">
        <f t="shared" si="162"/>
        <v>0</v>
      </c>
      <c r="Y269" s="176">
        <f t="shared" si="163"/>
        <v>0</v>
      </c>
      <c r="Z269" s="176">
        <f t="shared" si="164"/>
        <v>0</v>
      </c>
      <c r="AA269" s="176">
        <f t="shared" si="165"/>
        <v>0</v>
      </c>
      <c r="AB269" s="176">
        <f t="shared" si="166"/>
        <v>0</v>
      </c>
      <c r="AC269" s="176">
        <f t="shared" si="167"/>
        <v>0</v>
      </c>
      <c r="AD269" s="176">
        <f t="shared" si="168"/>
        <v>0</v>
      </c>
      <c r="AE269" s="176">
        <f t="shared" si="169"/>
        <v>0</v>
      </c>
      <c r="AF269" s="430">
        <f t="shared" si="159"/>
        <v>0</v>
      </c>
      <c r="AG269" s="481">
        <f t="shared" si="170"/>
        <v>0</v>
      </c>
      <c r="AH269" s="203">
        <f t="shared" si="171"/>
        <v>0</v>
      </c>
      <c r="AI269" s="714">
        <f>IFERROR(VLOOKUP($C269,'General Information'!$B$69:$C$88,2,0),0)</f>
        <v>0</v>
      </c>
      <c r="AJ269" s="749">
        <f t="shared" si="149"/>
        <v>0</v>
      </c>
      <c r="AK269" s="749">
        <f t="shared" si="150"/>
        <v>0</v>
      </c>
      <c r="AL269" s="749">
        <f t="shared" si="151"/>
        <v>0</v>
      </c>
      <c r="AM269" s="749">
        <f t="shared" si="152"/>
        <v>0</v>
      </c>
      <c r="AN269" s="749">
        <f t="shared" si="153"/>
        <v>0</v>
      </c>
      <c r="AO269" s="749">
        <f t="shared" si="154"/>
        <v>0</v>
      </c>
      <c r="AP269" s="749">
        <f t="shared" si="155"/>
        <v>0</v>
      </c>
      <c r="AQ269" s="749">
        <f t="shared" si="156"/>
        <v>0</v>
      </c>
      <c r="AR269" s="749">
        <f t="shared" si="157"/>
        <v>0</v>
      </c>
      <c r="AS269" s="749">
        <f t="shared" si="158"/>
        <v>0</v>
      </c>
    </row>
    <row r="270" spans="2:45" outlineLevel="1" x14ac:dyDescent="0.2">
      <c r="B270" s="103">
        <v>59</v>
      </c>
      <c r="C270" s="38"/>
      <c r="D270" s="38"/>
      <c r="E270" s="33"/>
      <c r="F270" s="5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1"/>
      <c r="R270" s="120"/>
      <c r="S270" s="60"/>
      <c r="T270" s="60"/>
      <c r="U270" s="60"/>
      <c r="V270" s="176">
        <f t="shared" si="160"/>
        <v>0</v>
      </c>
      <c r="W270" s="176">
        <f t="shared" si="161"/>
        <v>0</v>
      </c>
      <c r="X270" s="176">
        <f t="shared" si="162"/>
        <v>0</v>
      </c>
      <c r="Y270" s="176">
        <f t="shared" si="163"/>
        <v>0</v>
      </c>
      <c r="Z270" s="176">
        <f t="shared" si="164"/>
        <v>0</v>
      </c>
      <c r="AA270" s="176">
        <f t="shared" si="165"/>
        <v>0</v>
      </c>
      <c r="AB270" s="176">
        <f t="shared" si="166"/>
        <v>0</v>
      </c>
      <c r="AC270" s="176">
        <f t="shared" si="167"/>
        <v>0</v>
      </c>
      <c r="AD270" s="176">
        <f t="shared" si="168"/>
        <v>0</v>
      </c>
      <c r="AE270" s="176">
        <f t="shared" si="169"/>
        <v>0</v>
      </c>
      <c r="AF270" s="430">
        <f t="shared" si="159"/>
        <v>0</v>
      </c>
      <c r="AG270" s="481">
        <f t="shared" si="170"/>
        <v>0</v>
      </c>
      <c r="AH270" s="203">
        <f t="shared" si="171"/>
        <v>0</v>
      </c>
      <c r="AI270" s="714">
        <f>IFERROR(VLOOKUP($C270,'General Information'!$B$69:$C$88,2,0),0)</f>
        <v>0</v>
      </c>
      <c r="AJ270" s="749">
        <f t="shared" si="149"/>
        <v>0</v>
      </c>
      <c r="AK270" s="749">
        <f t="shared" si="150"/>
        <v>0</v>
      </c>
      <c r="AL270" s="749">
        <f t="shared" si="151"/>
        <v>0</v>
      </c>
      <c r="AM270" s="749">
        <f t="shared" si="152"/>
        <v>0</v>
      </c>
      <c r="AN270" s="749">
        <f t="shared" si="153"/>
        <v>0</v>
      </c>
      <c r="AO270" s="749">
        <f t="shared" si="154"/>
        <v>0</v>
      </c>
      <c r="AP270" s="749">
        <f t="shared" si="155"/>
        <v>0</v>
      </c>
      <c r="AQ270" s="749">
        <f t="shared" si="156"/>
        <v>0</v>
      </c>
      <c r="AR270" s="749">
        <f t="shared" si="157"/>
        <v>0</v>
      </c>
      <c r="AS270" s="749">
        <f t="shared" si="158"/>
        <v>0</v>
      </c>
    </row>
    <row r="271" spans="2:45" outlineLevel="1" x14ac:dyDescent="0.2">
      <c r="B271" s="103">
        <v>60</v>
      </c>
      <c r="C271" s="38"/>
      <c r="D271" s="38"/>
      <c r="E271" s="33"/>
      <c r="F271" s="5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1"/>
      <c r="R271" s="120"/>
      <c r="S271" s="60"/>
      <c r="T271" s="60"/>
      <c r="U271" s="60"/>
      <c r="V271" s="176">
        <f t="shared" si="160"/>
        <v>0</v>
      </c>
      <c r="W271" s="176">
        <f t="shared" si="161"/>
        <v>0</v>
      </c>
      <c r="X271" s="176">
        <f t="shared" si="162"/>
        <v>0</v>
      </c>
      <c r="Y271" s="176">
        <f t="shared" si="163"/>
        <v>0</v>
      </c>
      <c r="Z271" s="176">
        <f t="shared" si="164"/>
        <v>0</v>
      </c>
      <c r="AA271" s="176">
        <f t="shared" si="165"/>
        <v>0</v>
      </c>
      <c r="AB271" s="176">
        <f t="shared" si="166"/>
        <v>0</v>
      </c>
      <c r="AC271" s="176">
        <f t="shared" si="167"/>
        <v>0</v>
      </c>
      <c r="AD271" s="176">
        <f t="shared" si="168"/>
        <v>0</v>
      </c>
      <c r="AE271" s="176">
        <f t="shared" si="169"/>
        <v>0</v>
      </c>
      <c r="AF271" s="430">
        <f t="shared" si="159"/>
        <v>0</v>
      </c>
      <c r="AG271" s="481">
        <f t="shared" si="170"/>
        <v>0</v>
      </c>
      <c r="AH271" s="203">
        <f t="shared" si="171"/>
        <v>0</v>
      </c>
      <c r="AI271" s="714">
        <f>IFERROR(VLOOKUP($C271,'General Information'!$B$69:$C$88,2,0),0)</f>
        <v>0</v>
      </c>
      <c r="AJ271" s="749">
        <f t="shared" si="149"/>
        <v>0</v>
      </c>
      <c r="AK271" s="749">
        <f t="shared" si="150"/>
        <v>0</v>
      </c>
      <c r="AL271" s="749">
        <f t="shared" si="151"/>
        <v>0</v>
      </c>
      <c r="AM271" s="749">
        <f t="shared" si="152"/>
        <v>0</v>
      </c>
      <c r="AN271" s="749">
        <f t="shared" si="153"/>
        <v>0</v>
      </c>
      <c r="AO271" s="749">
        <f t="shared" si="154"/>
        <v>0</v>
      </c>
      <c r="AP271" s="749">
        <f t="shared" si="155"/>
        <v>0</v>
      </c>
      <c r="AQ271" s="749">
        <f t="shared" si="156"/>
        <v>0</v>
      </c>
      <c r="AR271" s="749">
        <f t="shared" si="157"/>
        <v>0</v>
      </c>
      <c r="AS271" s="749">
        <f t="shared" si="158"/>
        <v>0</v>
      </c>
    </row>
    <row r="272" spans="2:45" outlineLevel="1" x14ac:dyDescent="0.2">
      <c r="B272" s="103">
        <v>61</v>
      </c>
      <c r="C272" s="38"/>
      <c r="D272" s="38"/>
      <c r="E272" s="33"/>
      <c r="F272" s="5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1"/>
      <c r="R272" s="120"/>
      <c r="S272" s="60"/>
      <c r="T272" s="60"/>
      <c r="U272" s="60"/>
      <c r="V272" s="176">
        <f t="shared" si="160"/>
        <v>0</v>
      </c>
      <c r="W272" s="176">
        <f t="shared" si="161"/>
        <v>0</v>
      </c>
      <c r="X272" s="176">
        <f t="shared" si="162"/>
        <v>0</v>
      </c>
      <c r="Y272" s="176">
        <f t="shared" si="163"/>
        <v>0</v>
      </c>
      <c r="Z272" s="176">
        <f t="shared" si="164"/>
        <v>0</v>
      </c>
      <c r="AA272" s="176">
        <f t="shared" si="165"/>
        <v>0</v>
      </c>
      <c r="AB272" s="176">
        <f t="shared" si="166"/>
        <v>0</v>
      </c>
      <c r="AC272" s="176">
        <f t="shared" si="167"/>
        <v>0</v>
      </c>
      <c r="AD272" s="176">
        <f t="shared" si="168"/>
        <v>0</v>
      </c>
      <c r="AE272" s="176">
        <f t="shared" si="169"/>
        <v>0</v>
      </c>
      <c r="AF272" s="430">
        <f t="shared" si="159"/>
        <v>0</v>
      </c>
      <c r="AG272" s="481">
        <f t="shared" si="170"/>
        <v>0</v>
      </c>
      <c r="AH272" s="203">
        <f t="shared" si="171"/>
        <v>0</v>
      </c>
      <c r="AI272" s="714">
        <f>IFERROR(VLOOKUP($C272,'General Information'!$B$69:$C$88,2,0),0)</f>
        <v>0</v>
      </c>
      <c r="AJ272" s="749">
        <f t="shared" si="149"/>
        <v>0</v>
      </c>
      <c r="AK272" s="749">
        <f t="shared" si="150"/>
        <v>0</v>
      </c>
      <c r="AL272" s="749">
        <f t="shared" si="151"/>
        <v>0</v>
      </c>
      <c r="AM272" s="749">
        <f t="shared" si="152"/>
        <v>0</v>
      </c>
      <c r="AN272" s="749">
        <f t="shared" si="153"/>
        <v>0</v>
      </c>
      <c r="AO272" s="749">
        <f t="shared" si="154"/>
        <v>0</v>
      </c>
      <c r="AP272" s="749">
        <f t="shared" si="155"/>
        <v>0</v>
      </c>
      <c r="AQ272" s="749">
        <f t="shared" si="156"/>
        <v>0</v>
      </c>
      <c r="AR272" s="749">
        <f t="shared" si="157"/>
        <v>0</v>
      </c>
      <c r="AS272" s="749">
        <f t="shared" si="158"/>
        <v>0</v>
      </c>
    </row>
    <row r="273" spans="2:45" outlineLevel="1" x14ac:dyDescent="0.2">
      <c r="B273" s="103">
        <v>62</v>
      </c>
      <c r="C273" s="38"/>
      <c r="D273" s="38"/>
      <c r="E273" s="33"/>
      <c r="F273" s="5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1"/>
      <c r="R273" s="120"/>
      <c r="S273" s="60"/>
      <c r="T273" s="60"/>
      <c r="U273" s="60"/>
      <c r="V273" s="176">
        <f t="shared" si="160"/>
        <v>0</v>
      </c>
      <c r="W273" s="176">
        <f t="shared" si="161"/>
        <v>0</v>
      </c>
      <c r="X273" s="176">
        <f t="shared" si="162"/>
        <v>0</v>
      </c>
      <c r="Y273" s="176">
        <f t="shared" si="163"/>
        <v>0</v>
      </c>
      <c r="Z273" s="176">
        <f t="shared" si="164"/>
        <v>0</v>
      </c>
      <c r="AA273" s="176">
        <f t="shared" si="165"/>
        <v>0</v>
      </c>
      <c r="AB273" s="176">
        <f t="shared" si="166"/>
        <v>0</v>
      </c>
      <c r="AC273" s="176">
        <f t="shared" si="167"/>
        <v>0</v>
      </c>
      <c r="AD273" s="176">
        <f t="shared" si="168"/>
        <v>0</v>
      </c>
      <c r="AE273" s="176">
        <f t="shared" si="169"/>
        <v>0</v>
      </c>
      <c r="AF273" s="430">
        <f t="shared" si="159"/>
        <v>0</v>
      </c>
      <c r="AG273" s="481">
        <f t="shared" si="170"/>
        <v>0</v>
      </c>
      <c r="AH273" s="203">
        <f t="shared" si="171"/>
        <v>0</v>
      </c>
      <c r="AI273" s="714">
        <f>IFERROR(VLOOKUP($C273,'General Information'!$B$69:$C$88,2,0),0)</f>
        <v>0</v>
      </c>
      <c r="AJ273" s="749">
        <f t="shared" si="149"/>
        <v>0</v>
      </c>
      <c r="AK273" s="749">
        <f t="shared" si="150"/>
        <v>0</v>
      </c>
      <c r="AL273" s="749">
        <f t="shared" si="151"/>
        <v>0</v>
      </c>
      <c r="AM273" s="749">
        <f t="shared" si="152"/>
        <v>0</v>
      </c>
      <c r="AN273" s="749">
        <f t="shared" si="153"/>
        <v>0</v>
      </c>
      <c r="AO273" s="749">
        <f t="shared" si="154"/>
        <v>0</v>
      </c>
      <c r="AP273" s="749">
        <f t="shared" si="155"/>
        <v>0</v>
      </c>
      <c r="AQ273" s="749">
        <f t="shared" si="156"/>
        <v>0</v>
      </c>
      <c r="AR273" s="749">
        <f t="shared" si="157"/>
        <v>0</v>
      </c>
      <c r="AS273" s="749">
        <f t="shared" si="158"/>
        <v>0</v>
      </c>
    </row>
    <row r="274" spans="2:45" outlineLevel="1" x14ac:dyDescent="0.2">
      <c r="B274" s="103">
        <v>63</v>
      </c>
      <c r="C274" s="38"/>
      <c r="D274" s="38"/>
      <c r="E274" s="33"/>
      <c r="F274" s="5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1"/>
      <c r="R274" s="120"/>
      <c r="S274" s="60"/>
      <c r="T274" s="60"/>
      <c r="U274" s="60"/>
      <c r="V274" s="176">
        <f t="shared" si="160"/>
        <v>0</v>
      </c>
      <c r="W274" s="176">
        <f t="shared" si="161"/>
        <v>0</v>
      </c>
      <c r="X274" s="176">
        <f t="shared" si="162"/>
        <v>0</v>
      </c>
      <c r="Y274" s="176">
        <f t="shared" si="163"/>
        <v>0</v>
      </c>
      <c r="Z274" s="176">
        <f t="shared" si="164"/>
        <v>0</v>
      </c>
      <c r="AA274" s="176">
        <f t="shared" si="165"/>
        <v>0</v>
      </c>
      <c r="AB274" s="176">
        <f t="shared" si="166"/>
        <v>0</v>
      </c>
      <c r="AC274" s="176">
        <f t="shared" si="167"/>
        <v>0</v>
      </c>
      <c r="AD274" s="176">
        <f t="shared" si="168"/>
        <v>0</v>
      </c>
      <c r="AE274" s="176">
        <f t="shared" si="169"/>
        <v>0</v>
      </c>
      <c r="AF274" s="430">
        <f t="shared" si="159"/>
        <v>0</v>
      </c>
      <c r="AG274" s="481">
        <f t="shared" si="170"/>
        <v>0</v>
      </c>
      <c r="AH274" s="203">
        <f t="shared" si="171"/>
        <v>0</v>
      </c>
      <c r="AI274" s="714">
        <f>IFERROR(VLOOKUP($C274,'General Information'!$B$69:$C$88,2,0),0)</f>
        <v>0</v>
      </c>
      <c r="AJ274" s="749">
        <f t="shared" si="149"/>
        <v>0</v>
      </c>
      <c r="AK274" s="749">
        <f t="shared" si="150"/>
        <v>0</v>
      </c>
      <c r="AL274" s="749">
        <f t="shared" si="151"/>
        <v>0</v>
      </c>
      <c r="AM274" s="749">
        <f t="shared" si="152"/>
        <v>0</v>
      </c>
      <c r="AN274" s="749">
        <f t="shared" si="153"/>
        <v>0</v>
      </c>
      <c r="AO274" s="749">
        <f t="shared" si="154"/>
        <v>0</v>
      </c>
      <c r="AP274" s="749">
        <f t="shared" si="155"/>
        <v>0</v>
      </c>
      <c r="AQ274" s="749">
        <f t="shared" si="156"/>
        <v>0</v>
      </c>
      <c r="AR274" s="749">
        <f t="shared" si="157"/>
        <v>0</v>
      </c>
      <c r="AS274" s="749">
        <f t="shared" si="158"/>
        <v>0</v>
      </c>
    </row>
    <row r="275" spans="2:45" outlineLevel="1" x14ac:dyDescent="0.2">
      <c r="B275" s="103">
        <v>64</v>
      </c>
      <c r="C275" s="38"/>
      <c r="D275" s="38"/>
      <c r="E275" s="33"/>
      <c r="F275" s="5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1"/>
      <c r="R275" s="120"/>
      <c r="S275" s="60"/>
      <c r="T275" s="60"/>
      <c r="U275" s="60"/>
      <c r="V275" s="176">
        <f t="shared" si="160"/>
        <v>0</v>
      </c>
      <c r="W275" s="176">
        <f t="shared" si="161"/>
        <v>0</v>
      </c>
      <c r="X275" s="176">
        <f t="shared" si="162"/>
        <v>0</v>
      </c>
      <c r="Y275" s="176">
        <f t="shared" si="163"/>
        <v>0</v>
      </c>
      <c r="Z275" s="176">
        <f t="shared" si="164"/>
        <v>0</v>
      </c>
      <c r="AA275" s="176">
        <f t="shared" si="165"/>
        <v>0</v>
      </c>
      <c r="AB275" s="176">
        <f t="shared" si="166"/>
        <v>0</v>
      </c>
      <c r="AC275" s="176">
        <f t="shared" si="167"/>
        <v>0</v>
      </c>
      <c r="AD275" s="176">
        <f t="shared" si="168"/>
        <v>0</v>
      </c>
      <c r="AE275" s="176">
        <f t="shared" si="169"/>
        <v>0</v>
      </c>
      <c r="AF275" s="430">
        <f t="shared" si="159"/>
        <v>0</v>
      </c>
      <c r="AG275" s="481">
        <f t="shared" si="170"/>
        <v>0</v>
      </c>
      <c r="AH275" s="203">
        <f t="shared" si="171"/>
        <v>0</v>
      </c>
      <c r="AI275" s="714">
        <f>IFERROR(VLOOKUP($C275,'General Information'!$B$69:$C$88,2,0),0)</f>
        <v>0</v>
      </c>
      <c r="AJ275" s="749">
        <f t="shared" si="149"/>
        <v>0</v>
      </c>
      <c r="AK275" s="749">
        <f t="shared" si="150"/>
        <v>0</v>
      </c>
      <c r="AL275" s="749">
        <f t="shared" si="151"/>
        <v>0</v>
      </c>
      <c r="AM275" s="749">
        <f t="shared" si="152"/>
        <v>0</v>
      </c>
      <c r="AN275" s="749">
        <f t="shared" si="153"/>
        <v>0</v>
      </c>
      <c r="AO275" s="749">
        <f t="shared" si="154"/>
        <v>0</v>
      </c>
      <c r="AP275" s="749">
        <f t="shared" si="155"/>
        <v>0</v>
      </c>
      <c r="AQ275" s="749">
        <f t="shared" si="156"/>
        <v>0</v>
      </c>
      <c r="AR275" s="749">
        <f t="shared" si="157"/>
        <v>0</v>
      </c>
      <c r="AS275" s="749">
        <f t="shared" si="158"/>
        <v>0</v>
      </c>
    </row>
    <row r="276" spans="2:45" outlineLevel="1" x14ac:dyDescent="0.2">
      <c r="B276" s="103">
        <v>65</v>
      </c>
      <c r="C276" s="38"/>
      <c r="D276" s="38"/>
      <c r="E276" s="33"/>
      <c r="F276" s="5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1"/>
      <c r="R276" s="120"/>
      <c r="S276" s="60"/>
      <c r="T276" s="60"/>
      <c r="U276" s="60"/>
      <c r="V276" s="176">
        <f t="shared" si="160"/>
        <v>0</v>
      </c>
      <c r="W276" s="176">
        <f t="shared" si="161"/>
        <v>0</v>
      </c>
      <c r="X276" s="176">
        <f t="shared" si="162"/>
        <v>0</v>
      </c>
      <c r="Y276" s="176">
        <f t="shared" si="163"/>
        <v>0</v>
      </c>
      <c r="Z276" s="176">
        <f t="shared" si="164"/>
        <v>0</v>
      </c>
      <c r="AA276" s="176">
        <f t="shared" si="165"/>
        <v>0</v>
      </c>
      <c r="AB276" s="176">
        <f t="shared" si="166"/>
        <v>0</v>
      </c>
      <c r="AC276" s="176">
        <f t="shared" si="167"/>
        <v>0</v>
      </c>
      <c r="AD276" s="176">
        <f t="shared" si="168"/>
        <v>0</v>
      </c>
      <c r="AE276" s="176">
        <f t="shared" si="169"/>
        <v>0</v>
      </c>
      <c r="AF276" s="430">
        <f t="shared" si="159"/>
        <v>0</v>
      </c>
      <c r="AG276" s="481">
        <f t="shared" ref="AG276:AG311" si="172">SUM(G276:P276)</f>
        <v>0</v>
      </c>
      <c r="AH276" s="203">
        <f t="shared" ref="AH276:AH311" si="173">IFERROR($AF276/SUM($AF$7,$AF$210,$AF$313,$AF$366,$AF$569,$AF$622),0)</f>
        <v>0</v>
      </c>
      <c r="AI276" s="714">
        <f>IFERROR(VLOOKUP($C276,'General Information'!$B$69:$C$88,2,0),0)</f>
        <v>0</v>
      </c>
      <c r="AJ276" s="749">
        <f t="shared" si="149"/>
        <v>0</v>
      </c>
      <c r="AK276" s="749">
        <f t="shared" si="150"/>
        <v>0</v>
      </c>
      <c r="AL276" s="749">
        <f t="shared" si="151"/>
        <v>0</v>
      </c>
      <c r="AM276" s="749">
        <f t="shared" si="152"/>
        <v>0</v>
      </c>
      <c r="AN276" s="749">
        <f t="shared" si="153"/>
        <v>0</v>
      </c>
      <c r="AO276" s="749">
        <f t="shared" si="154"/>
        <v>0</v>
      </c>
      <c r="AP276" s="749">
        <f t="shared" si="155"/>
        <v>0</v>
      </c>
      <c r="AQ276" s="749">
        <f t="shared" si="156"/>
        <v>0</v>
      </c>
      <c r="AR276" s="749">
        <f t="shared" si="157"/>
        <v>0</v>
      </c>
      <c r="AS276" s="749">
        <f t="shared" si="158"/>
        <v>0</v>
      </c>
    </row>
    <row r="277" spans="2:45" outlineLevel="1" x14ac:dyDescent="0.2">
      <c r="B277" s="103">
        <v>66</v>
      </c>
      <c r="C277" s="38"/>
      <c r="D277" s="38"/>
      <c r="E277" s="33"/>
      <c r="F277" s="5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1"/>
      <c r="R277" s="120"/>
      <c r="S277" s="60"/>
      <c r="T277" s="60"/>
      <c r="U277" s="60"/>
      <c r="V277" s="176">
        <f t="shared" si="160"/>
        <v>0</v>
      </c>
      <c r="W277" s="176">
        <f t="shared" si="161"/>
        <v>0</v>
      </c>
      <c r="X277" s="176">
        <f t="shared" si="162"/>
        <v>0</v>
      </c>
      <c r="Y277" s="176">
        <f t="shared" si="163"/>
        <v>0</v>
      </c>
      <c r="Z277" s="176">
        <f t="shared" si="164"/>
        <v>0</v>
      </c>
      <c r="AA277" s="176">
        <f t="shared" si="165"/>
        <v>0</v>
      </c>
      <c r="AB277" s="176">
        <f t="shared" si="166"/>
        <v>0</v>
      </c>
      <c r="AC277" s="176">
        <f t="shared" si="167"/>
        <v>0</v>
      </c>
      <c r="AD277" s="176">
        <f t="shared" si="168"/>
        <v>0</v>
      </c>
      <c r="AE277" s="176">
        <f t="shared" si="169"/>
        <v>0</v>
      </c>
      <c r="AF277" s="430">
        <f t="shared" si="159"/>
        <v>0</v>
      </c>
      <c r="AG277" s="481">
        <f t="shared" si="172"/>
        <v>0</v>
      </c>
      <c r="AH277" s="203">
        <f t="shared" si="173"/>
        <v>0</v>
      </c>
      <c r="AI277" s="714">
        <f>IFERROR(VLOOKUP($C277,'General Information'!$B$69:$C$88,2,0),0)</f>
        <v>0</v>
      </c>
      <c r="AJ277" s="749">
        <f t="shared" ref="AJ277:AJ311" si="174">(1+$AI277)*V277</f>
        <v>0</v>
      </c>
      <c r="AK277" s="749">
        <f t="shared" ref="AK277:AK311" si="175">(1+$AI277)*W277</f>
        <v>0</v>
      </c>
      <c r="AL277" s="749">
        <f t="shared" ref="AL277:AL311" si="176">(1+$AI277)*X277</f>
        <v>0</v>
      </c>
      <c r="AM277" s="749">
        <f t="shared" ref="AM277:AM311" si="177">(1+$AI277)*Y277</f>
        <v>0</v>
      </c>
      <c r="AN277" s="749">
        <f t="shared" ref="AN277:AN311" si="178">(1+$AI277)*Z277</f>
        <v>0</v>
      </c>
      <c r="AO277" s="749">
        <f t="shared" ref="AO277:AO311" si="179">(1+$AI277)*AA277</f>
        <v>0</v>
      </c>
      <c r="AP277" s="749">
        <f t="shared" ref="AP277:AP311" si="180">(1+$AI277)*AB277</f>
        <v>0</v>
      </c>
      <c r="AQ277" s="749">
        <f t="shared" ref="AQ277:AQ311" si="181">(1+$AI277)*AC277</f>
        <v>0</v>
      </c>
      <c r="AR277" s="749">
        <f t="shared" ref="AR277:AR311" si="182">(1+$AI277)*AD277</f>
        <v>0</v>
      </c>
      <c r="AS277" s="749">
        <f t="shared" ref="AS277:AS311" si="183">(1+$AI277)*AE277</f>
        <v>0</v>
      </c>
    </row>
    <row r="278" spans="2:45" outlineLevel="1" x14ac:dyDescent="0.2">
      <c r="B278" s="103">
        <v>67</v>
      </c>
      <c r="C278" s="38"/>
      <c r="D278" s="38"/>
      <c r="E278" s="33"/>
      <c r="F278" s="5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1"/>
      <c r="R278" s="120"/>
      <c r="S278" s="60"/>
      <c r="T278" s="60"/>
      <c r="U278" s="60"/>
      <c r="V278" s="176">
        <f t="shared" si="160"/>
        <v>0</v>
      </c>
      <c r="W278" s="176">
        <f t="shared" si="161"/>
        <v>0</v>
      </c>
      <c r="X278" s="176">
        <f t="shared" si="162"/>
        <v>0</v>
      </c>
      <c r="Y278" s="176">
        <f t="shared" si="163"/>
        <v>0</v>
      </c>
      <c r="Z278" s="176">
        <f t="shared" si="164"/>
        <v>0</v>
      </c>
      <c r="AA278" s="176">
        <f t="shared" si="165"/>
        <v>0</v>
      </c>
      <c r="AB278" s="176">
        <f t="shared" si="166"/>
        <v>0</v>
      </c>
      <c r="AC278" s="176">
        <f t="shared" si="167"/>
        <v>0</v>
      </c>
      <c r="AD278" s="176">
        <f t="shared" si="168"/>
        <v>0</v>
      </c>
      <c r="AE278" s="176">
        <f t="shared" si="169"/>
        <v>0</v>
      </c>
      <c r="AF278" s="430">
        <f t="shared" ref="AF278:AF311" si="184">SUM(V278:AE278)</f>
        <v>0</v>
      </c>
      <c r="AG278" s="481">
        <f t="shared" si="172"/>
        <v>0</v>
      </c>
      <c r="AH278" s="203">
        <f t="shared" si="173"/>
        <v>0</v>
      </c>
      <c r="AI278" s="714">
        <f>IFERROR(VLOOKUP($C278,'General Information'!$B$69:$C$88,2,0),0)</f>
        <v>0</v>
      </c>
      <c r="AJ278" s="749">
        <f t="shared" si="174"/>
        <v>0</v>
      </c>
      <c r="AK278" s="749">
        <f t="shared" si="175"/>
        <v>0</v>
      </c>
      <c r="AL278" s="749">
        <f t="shared" si="176"/>
        <v>0</v>
      </c>
      <c r="AM278" s="749">
        <f t="shared" si="177"/>
        <v>0</v>
      </c>
      <c r="AN278" s="749">
        <f t="shared" si="178"/>
        <v>0</v>
      </c>
      <c r="AO278" s="749">
        <f t="shared" si="179"/>
        <v>0</v>
      </c>
      <c r="AP278" s="749">
        <f t="shared" si="180"/>
        <v>0</v>
      </c>
      <c r="AQ278" s="749">
        <f t="shared" si="181"/>
        <v>0</v>
      </c>
      <c r="AR278" s="749">
        <f t="shared" si="182"/>
        <v>0</v>
      </c>
      <c r="AS278" s="749">
        <f t="shared" si="183"/>
        <v>0</v>
      </c>
    </row>
    <row r="279" spans="2:45" outlineLevel="1" x14ac:dyDescent="0.2">
      <c r="B279" s="103">
        <v>68</v>
      </c>
      <c r="C279" s="38"/>
      <c r="D279" s="38"/>
      <c r="E279" s="33"/>
      <c r="F279" s="5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1"/>
      <c r="R279" s="120"/>
      <c r="S279" s="60"/>
      <c r="T279" s="60"/>
      <c r="U279" s="60"/>
      <c r="V279" s="176">
        <f t="shared" si="160"/>
        <v>0</v>
      </c>
      <c r="W279" s="176">
        <f t="shared" si="161"/>
        <v>0</v>
      </c>
      <c r="X279" s="176">
        <f t="shared" si="162"/>
        <v>0</v>
      </c>
      <c r="Y279" s="176">
        <f t="shared" si="163"/>
        <v>0</v>
      </c>
      <c r="Z279" s="176">
        <f t="shared" si="164"/>
        <v>0</v>
      </c>
      <c r="AA279" s="176">
        <f t="shared" si="165"/>
        <v>0</v>
      </c>
      <c r="AB279" s="176">
        <f t="shared" si="166"/>
        <v>0</v>
      </c>
      <c r="AC279" s="176">
        <f t="shared" si="167"/>
        <v>0</v>
      </c>
      <c r="AD279" s="176">
        <f t="shared" si="168"/>
        <v>0</v>
      </c>
      <c r="AE279" s="176">
        <f t="shared" si="169"/>
        <v>0</v>
      </c>
      <c r="AF279" s="430">
        <f t="shared" si="184"/>
        <v>0</v>
      </c>
      <c r="AG279" s="481">
        <f t="shared" si="172"/>
        <v>0</v>
      </c>
      <c r="AH279" s="203">
        <f t="shared" si="173"/>
        <v>0</v>
      </c>
      <c r="AI279" s="714">
        <f>IFERROR(VLOOKUP($C279,'General Information'!$B$69:$C$88,2,0),0)</f>
        <v>0</v>
      </c>
      <c r="AJ279" s="749">
        <f t="shared" si="174"/>
        <v>0</v>
      </c>
      <c r="AK279" s="749">
        <f t="shared" si="175"/>
        <v>0</v>
      </c>
      <c r="AL279" s="749">
        <f t="shared" si="176"/>
        <v>0</v>
      </c>
      <c r="AM279" s="749">
        <f t="shared" si="177"/>
        <v>0</v>
      </c>
      <c r="AN279" s="749">
        <f t="shared" si="178"/>
        <v>0</v>
      </c>
      <c r="AO279" s="749">
        <f t="shared" si="179"/>
        <v>0</v>
      </c>
      <c r="AP279" s="749">
        <f t="shared" si="180"/>
        <v>0</v>
      </c>
      <c r="AQ279" s="749">
        <f t="shared" si="181"/>
        <v>0</v>
      </c>
      <c r="AR279" s="749">
        <f t="shared" si="182"/>
        <v>0</v>
      </c>
      <c r="AS279" s="749">
        <f t="shared" si="183"/>
        <v>0</v>
      </c>
    </row>
    <row r="280" spans="2:45" outlineLevel="1" x14ac:dyDescent="0.2">
      <c r="B280" s="103">
        <v>69</v>
      </c>
      <c r="C280" s="38"/>
      <c r="D280" s="38"/>
      <c r="E280" s="33"/>
      <c r="F280" s="5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1"/>
      <c r="R280" s="120"/>
      <c r="S280" s="60"/>
      <c r="T280" s="60"/>
      <c r="U280" s="60"/>
      <c r="V280" s="176">
        <f t="shared" si="160"/>
        <v>0</v>
      </c>
      <c r="W280" s="176">
        <f t="shared" si="161"/>
        <v>0</v>
      </c>
      <c r="X280" s="176">
        <f t="shared" si="162"/>
        <v>0</v>
      </c>
      <c r="Y280" s="176">
        <f t="shared" si="163"/>
        <v>0</v>
      </c>
      <c r="Z280" s="176">
        <f t="shared" si="164"/>
        <v>0</v>
      </c>
      <c r="AA280" s="176">
        <f t="shared" si="165"/>
        <v>0</v>
      </c>
      <c r="AB280" s="176">
        <f t="shared" si="166"/>
        <v>0</v>
      </c>
      <c r="AC280" s="176">
        <f t="shared" si="167"/>
        <v>0</v>
      </c>
      <c r="AD280" s="176">
        <f t="shared" si="168"/>
        <v>0</v>
      </c>
      <c r="AE280" s="176">
        <f t="shared" si="169"/>
        <v>0</v>
      </c>
      <c r="AF280" s="430">
        <f t="shared" si="184"/>
        <v>0</v>
      </c>
      <c r="AG280" s="481">
        <f t="shared" si="172"/>
        <v>0</v>
      </c>
      <c r="AH280" s="203">
        <f t="shared" si="173"/>
        <v>0</v>
      </c>
      <c r="AI280" s="714">
        <f>IFERROR(VLOOKUP($C280,'General Information'!$B$69:$C$88,2,0),0)</f>
        <v>0</v>
      </c>
      <c r="AJ280" s="749">
        <f t="shared" si="174"/>
        <v>0</v>
      </c>
      <c r="AK280" s="749">
        <f t="shared" si="175"/>
        <v>0</v>
      </c>
      <c r="AL280" s="749">
        <f t="shared" si="176"/>
        <v>0</v>
      </c>
      <c r="AM280" s="749">
        <f t="shared" si="177"/>
        <v>0</v>
      </c>
      <c r="AN280" s="749">
        <f t="shared" si="178"/>
        <v>0</v>
      </c>
      <c r="AO280" s="749">
        <f t="shared" si="179"/>
        <v>0</v>
      </c>
      <c r="AP280" s="749">
        <f t="shared" si="180"/>
        <v>0</v>
      </c>
      <c r="AQ280" s="749">
        <f t="shared" si="181"/>
        <v>0</v>
      </c>
      <c r="AR280" s="749">
        <f t="shared" si="182"/>
        <v>0</v>
      </c>
      <c r="AS280" s="749">
        <f t="shared" si="183"/>
        <v>0</v>
      </c>
    </row>
    <row r="281" spans="2:45" outlineLevel="1" x14ac:dyDescent="0.2">
      <c r="B281" s="103">
        <v>70</v>
      </c>
      <c r="C281" s="38"/>
      <c r="D281" s="38"/>
      <c r="E281" s="33"/>
      <c r="F281" s="5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1"/>
      <c r="R281" s="120"/>
      <c r="S281" s="60"/>
      <c r="T281" s="60"/>
      <c r="U281" s="60"/>
      <c r="V281" s="176">
        <f t="shared" si="160"/>
        <v>0</v>
      </c>
      <c r="W281" s="176">
        <f t="shared" si="161"/>
        <v>0</v>
      </c>
      <c r="X281" s="176">
        <f t="shared" si="162"/>
        <v>0</v>
      </c>
      <c r="Y281" s="176">
        <f t="shared" si="163"/>
        <v>0</v>
      </c>
      <c r="Z281" s="176">
        <f t="shared" si="164"/>
        <v>0</v>
      </c>
      <c r="AA281" s="176">
        <f t="shared" si="165"/>
        <v>0</v>
      </c>
      <c r="AB281" s="176">
        <f t="shared" si="166"/>
        <v>0</v>
      </c>
      <c r="AC281" s="176">
        <f t="shared" si="167"/>
        <v>0</v>
      </c>
      <c r="AD281" s="176">
        <f t="shared" si="168"/>
        <v>0</v>
      </c>
      <c r="AE281" s="176">
        <f t="shared" si="169"/>
        <v>0</v>
      </c>
      <c r="AF281" s="430">
        <f t="shared" si="184"/>
        <v>0</v>
      </c>
      <c r="AG281" s="481">
        <f t="shared" si="172"/>
        <v>0</v>
      </c>
      <c r="AH281" s="203">
        <f t="shared" si="173"/>
        <v>0</v>
      </c>
      <c r="AI281" s="714">
        <f>IFERROR(VLOOKUP($C281,'General Information'!$B$69:$C$88,2,0),0)</f>
        <v>0</v>
      </c>
      <c r="AJ281" s="749">
        <f t="shared" si="174"/>
        <v>0</v>
      </c>
      <c r="AK281" s="749">
        <f t="shared" si="175"/>
        <v>0</v>
      </c>
      <c r="AL281" s="749">
        <f t="shared" si="176"/>
        <v>0</v>
      </c>
      <c r="AM281" s="749">
        <f t="shared" si="177"/>
        <v>0</v>
      </c>
      <c r="AN281" s="749">
        <f t="shared" si="178"/>
        <v>0</v>
      </c>
      <c r="AO281" s="749">
        <f t="shared" si="179"/>
        <v>0</v>
      </c>
      <c r="AP281" s="749">
        <f t="shared" si="180"/>
        <v>0</v>
      </c>
      <c r="AQ281" s="749">
        <f t="shared" si="181"/>
        <v>0</v>
      </c>
      <c r="AR281" s="749">
        <f t="shared" si="182"/>
        <v>0</v>
      </c>
      <c r="AS281" s="749">
        <f t="shared" si="183"/>
        <v>0</v>
      </c>
    </row>
    <row r="282" spans="2:45" outlineLevel="1" x14ac:dyDescent="0.2">
      <c r="B282" s="103">
        <v>71</v>
      </c>
      <c r="C282" s="38"/>
      <c r="D282" s="38"/>
      <c r="E282" s="33"/>
      <c r="F282" s="5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1"/>
      <c r="R282" s="120"/>
      <c r="S282" s="60"/>
      <c r="T282" s="60"/>
      <c r="U282" s="60"/>
      <c r="V282" s="176">
        <f t="shared" si="160"/>
        <v>0</v>
      </c>
      <c r="W282" s="176">
        <f t="shared" si="161"/>
        <v>0</v>
      </c>
      <c r="X282" s="176">
        <f t="shared" si="162"/>
        <v>0</v>
      </c>
      <c r="Y282" s="176">
        <f t="shared" si="163"/>
        <v>0</v>
      </c>
      <c r="Z282" s="176">
        <f t="shared" si="164"/>
        <v>0</v>
      </c>
      <c r="AA282" s="176">
        <f t="shared" si="165"/>
        <v>0</v>
      </c>
      <c r="AB282" s="176">
        <f t="shared" si="166"/>
        <v>0</v>
      </c>
      <c r="AC282" s="176">
        <f t="shared" si="167"/>
        <v>0</v>
      </c>
      <c r="AD282" s="176">
        <f t="shared" si="168"/>
        <v>0</v>
      </c>
      <c r="AE282" s="176">
        <f t="shared" si="169"/>
        <v>0</v>
      </c>
      <c r="AF282" s="430">
        <f t="shared" si="184"/>
        <v>0</v>
      </c>
      <c r="AG282" s="481">
        <f t="shared" si="172"/>
        <v>0</v>
      </c>
      <c r="AH282" s="203">
        <f t="shared" si="173"/>
        <v>0</v>
      </c>
      <c r="AI282" s="714">
        <f>IFERROR(VLOOKUP($C282,'General Information'!$B$69:$C$88,2,0),0)</f>
        <v>0</v>
      </c>
      <c r="AJ282" s="749">
        <f t="shared" si="174"/>
        <v>0</v>
      </c>
      <c r="AK282" s="749">
        <f t="shared" si="175"/>
        <v>0</v>
      </c>
      <c r="AL282" s="749">
        <f t="shared" si="176"/>
        <v>0</v>
      </c>
      <c r="AM282" s="749">
        <f t="shared" si="177"/>
        <v>0</v>
      </c>
      <c r="AN282" s="749">
        <f t="shared" si="178"/>
        <v>0</v>
      </c>
      <c r="AO282" s="749">
        <f t="shared" si="179"/>
        <v>0</v>
      </c>
      <c r="AP282" s="749">
        <f t="shared" si="180"/>
        <v>0</v>
      </c>
      <c r="AQ282" s="749">
        <f t="shared" si="181"/>
        <v>0</v>
      </c>
      <c r="AR282" s="749">
        <f t="shared" si="182"/>
        <v>0</v>
      </c>
      <c r="AS282" s="749">
        <f t="shared" si="183"/>
        <v>0</v>
      </c>
    </row>
    <row r="283" spans="2:45" outlineLevel="1" x14ac:dyDescent="0.2">
      <c r="B283" s="103">
        <v>72</v>
      </c>
      <c r="C283" s="38"/>
      <c r="D283" s="38"/>
      <c r="E283" s="33"/>
      <c r="F283" s="5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1"/>
      <c r="R283" s="120"/>
      <c r="S283" s="60"/>
      <c r="T283" s="60"/>
      <c r="U283" s="60"/>
      <c r="V283" s="176">
        <f t="shared" si="160"/>
        <v>0</v>
      </c>
      <c r="W283" s="176">
        <f t="shared" si="161"/>
        <v>0</v>
      </c>
      <c r="X283" s="176">
        <f t="shared" si="162"/>
        <v>0</v>
      </c>
      <c r="Y283" s="176">
        <f t="shared" si="163"/>
        <v>0</v>
      </c>
      <c r="Z283" s="176">
        <f t="shared" si="164"/>
        <v>0</v>
      </c>
      <c r="AA283" s="176">
        <f t="shared" si="165"/>
        <v>0</v>
      </c>
      <c r="AB283" s="176">
        <f t="shared" si="166"/>
        <v>0</v>
      </c>
      <c r="AC283" s="176">
        <f t="shared" si="167"/>
        <v>0</v>
      </c>
      <c r="AD283" s="176">
        <f t="shared" si="168"/>
        <v>0</v>
      </c>
      <c r="AE283" s="176">
        <f t="shared" si="169"/>
        <v>0</v>
      </c>
      <c r="AF283" s="430">
        <f t="shared" si="184"/>
        <v>0</v>
      </c>
      <c r="AG283" s="481">
        <f t="shared" si="172"/>
        <v>0</v>
      </c>
      <c r="AH283" s="203">
        <f t="shared" si="173"/>
        <v>0</v>
      </c>
      <c r="AI283" s="714">
        <f>IFERROR(VLOOKUP($C283,'General Information'!$B$69:$C$88,2,0),0)</f>
        <v>0</v>
      </c>
      <c r="AJ283" s="749">
        <f t="shared" si="174"/>
        <v>0</v>
      </c>
      <c r="AK283" s="749">
        <f t="shared" si="175"/>
        <v>0</v>
      </c>
      <c r="AL283" s="749">
        <f t="shared" si="176"/>
        <v>0</v>
      </c>
      <c r="AM283" s="749">
        <f t="shared" si="177"/>
        <v>0</v>
      </c>
      <c r="AN283" s="749">
        <f t="shared" si="178"/>
        <v>0</v>
      </c>
      <c r="AO283" s="749">
        <f t="shared" si="179"/>
        <v>0</v>
      </c>
      <c r="AP283" s="749">
        <f t="shared" si="180"/>
        <v>0</v>
      </c>
      <c r="AQ283" s="749">
        <f t="shared" si="181"/>
        <v>0</v>
      </c>
      <c r="AR283" s="749">
        <f t="shared" si="182"/>
        <v>0</v>
      </c>
      <c r="AS283" s="749">
        <f t="shared" si="183"/>
        <v>0</v>
      </c>
    </row>
    <row r="284" spans="2:45" outlineLevel="1" x14ac:dyDescent="0.2">
      <c r="B284" s="103">
        <v>73</v>
      </c>
      <c r="C284" s="38"/>
      <c r="D284" s="38"/>
      <c r="E284" s="33"/>
      <c r="F284" s="5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1"/>
      <c r="R284" s="120"/>
      <c r="S284" s="60"/>
      <c r="T284" s="60"/>
      <c r="U284" s="60"/>
      <c r="V284" s="176">
        <f t="shared" si="160"/>
        <v>0</v>
      </c>
      <c r="W284" s="176">
        <f t="shared" si="161"/>
        <v>0</v>
      </c>
      <c r="X284" s="176">
        <f t="shared" si="162"/>
        <v>0</v>
      </c>
      <c r="Y284" s="176">
        <f t="shared" si="163"/>
        <v>0</v>
      </c>
      <c r="Z284" s="176">
        <f t="shared" si="164"/>
        <v>0</v>
      </c>
      <c r="AA284" s="176">
        <f t="shared" si="165"/>
        <v>0</v>
      </c>
      <c r="AB284" s="176">
        <f t="shared" si="166"/>
        <v>0</v>
      </c>
      <c r="AC284" s="176">
        <f t="shared" si="167"/>
        <v>0</v>
      </c>
      <c r="AD284" s="176">
        <f t="shared" si="168"/>
        <v>0</v>
      </c>
      <c r="AE284" s="176">
        <f t="shared" si="169"/>
        <v>0</v>
      </c>
      <c r="AF284" s="430">
        <f t="shared" si="184"/>
        <v>0</v>
      </c>
      <c r="AG284" s="481">
        <f t="shared" si="172"/>
        <v>0</v>
      </c>
      <c r="AH284" s="203">
        <f t="shared" si="173"/>
        <v>0</v>
      </c>
      <c r="AI284" s="714">
        <f>IFERROR(VLOOKUP($C284,'General Information'!$B$69:$C$88,2,0),0)</f>
        <v>0</v>
      </c>
      <c r="AJ284" s="749">
        <f t="shared" si="174"/>
        <v>0</v>
      </c>
      <c r="AK284" s="749">
        <f t="shared" si="175"/>
        <v>0</v>
      </c>
      <c r="AL284" s="749">
        <f t="shared" si="176"/>
        <v>0</v>
      </c>
      <c r="AM284" s="749">
        <f t="shared" si="177"/>
        <v>0</v>
      </c>
      <c r="AN284" s="749">
        <f t="shared" si="178"/>
        <v>0</v>
      </c>
      <c r="AO284" s="749">
        <f t="shared" si="179"/>
        <v>0</v>
      </c>
      <c r="AP284" s="749">
        <f t="shared" si="180"/>
        <v>0</v>
      </c>
      <c r="AQ284" s="749">
        <f t="shared" si="181"/>
        <v>0</v>
      </c>
      <c r="AR284" s="749">
        <f t="shared" si="182"/>
        <v>0</v>
      </c>
      <c r="AS284" s="749">
        <f t="shared" si="183"/>
        <v>0</v>
      </c>
    </row>
    <row r="285" spans="2:45" outlineLevel="1" x14ac:dyDescent="0.2">
      <c r="B285" s="103">
        <v>74</v>
      </c>
      <c r="C285" s="38"/>
      <c r="D285" s="38"/>
      <c r="E285" s="33"/>
      <c r="F285" s="5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1"/>
      <c r="R285" s="120"/>
      <c r="S285" s="60"/>
      <c r="T285" s="60"/>
      <c r="U285" s="60"/>
      <c r="V285" s="176">
        <f t="shared" si="160"/>
        <v>0</v>
      </c>
      <c r="W285" s="176">
        <f t="shared" si="161"/>
        <v>0</v>
      </c>
      <c r="X285" s="176">
        <f t="shared" si="162"/>
        <v>0</v>
      </c>
      <c r="Y285" s="176">
        <f t="shared" si="163"/>
        <v>0</v>
      </c>
      <c r="Z285" s="176">
        <f t="shared" si="164"/>
        <v>0</v>
      </c>
      <c r="AA285" s="176">
        <f t="shared" si="165"/>
        <v>0</v>
      </c>
      <c r="AB285" s="176">
        <f t="shared" si="166"/>
        <v>0</v>
      </c>
      <c r="AC285" s="176">
        <f t="shared" si="167"/>
        <v>0</v>
      </c>
      <c r="AD285" s="176">
        <f t="shared" si="168"/>
        <v>0</v>
      </c>
      <c r="AE285" s="176">
        <f t="shared" si="169"/>
        <v>0</v>
      </c>
      <c r="AF285" s="430">
        <f t="shared" si="184"/>
        <v>0</v>
      </c>
      <c r="AG285" s="481">
        <f t="shared" si="172"/>
        <v>0</v>
      </c>
      <c r="AH285" s="203">
        <f t="shared" si="173"/>
        <v>0</v>
      </c>
      <c r="AI285" s="714">
        <f>IFERROR(VLOOKUP($C285,'General Information'!$B$69:$C$88,2,0),0)</f>
        <v>0</v>
      </c>
      <c r="AJ285" s="749">
        <f t="shared" si="174"/>
        <v>0</v>
      </c>
      <c r="AK285" s="749">
        <f t="shared" si="175"/>
        <v>0</v>
      </c>
      <c r="AL285" s="749">
        <f t="shared" si="176"/>
        <v>0</v>
      </c>
      <c r="AM285" s="749">
        <f t="shared" si="177"/>
        <v>0</v>
      </c>
      <c r="AN285" s="749">
        <f t="shared" si="178"/>
        <v>0</v>
      </c>
      <c r="AO285" s="749">
        <f t="shared" si="179"/>
        <v>0</v>
      </c>
      <c r="AP285" s="749">
        <f t="shared" si="180"/>
        <v>0</v>
      </c>
      <c r="AQ285" s="749">
        <f t="shared" si="181"/>
        <v>0</v>
      </c>
      <c r="AR285" s="749">
        <f t="shared" si="182"/>
        <v>0</v>
      </c>
      <c r="AS285" s="749">
        <f t="shared" si="183"/>
        <v>0</v>
      </c>
    </row>
    <row r="286" spans="2:45" outlineLevel="1" x14ac:dyDescent="0.2">
      <c r="B286" s="103">
        <v>75</v>
      </c>
      <c r="C286" s="38"/>
      <c r="D286" s="38"/>
      <c r="E286" s="33"/>
      <c r="F286" s="5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1"/>
      <c r="R286" s="120"/>
      <c r="S286" s="60"/>
      <c r="T286" s="60"/>
      <c r="U286" s="60"/>
      <c r="V286" s="176">
        <f t="shared" si="160"/>
        <v>0</v>
      </c>
      <c r="W286" s="176">
        <f t="shared" si="161"/>
        <v>0</v>
      </c>
      <c r="X286" s="176">
        <f t="shared" si="162"/>
        <v>0</v>
      </c>
      <c r="Y286" s="176">
        <f t="shared" si="163"/>
        <v>0</v>
      </c>
      <c r="Z286" s="176">
        <f t="shared" si="164"/>
        <v>0</v>
      </c>
      <c r="AA286" s="176">
        <f t="shared" si="165"/>
        <v>0</v>
      </c>
      <c r="AB286" s="176">
        <f t="shared" si="166"/>
        <v>0</v>
      </c>
      <c r="AC286" s="176">
        <f t="shared" si="167"/>
        <v>0</v>
      </c>
      <c r="AD286" s="176">
        <f t="shared" si="168"/>
        <v>0</v>
      </c>
      <c r="AE286" s="176">
        <f t="shared" si="169"/>
        <v>0</v>
      </c>
      <c r="AF286" s="430">
        <f t="shared" si="184"/>
        <v>0</v>
      </c>
      <c r="AG286" s="481">
        <f t="shared" si="172"/>
        <v>0</v>
      </c>
      <c r="AH286" s="203">
        <f t="shared" si="173"/>
        <v>0</v>
      </c>
      <c r="AI286" s="714">
        <f>IFERROR(VLOOKUP($C286,'General Information'!$B$69:$C$88,2,0),0)</f>
        <v>0</v>
      </c>
      <c r="AJ286" s="749">
        <f t="shared" si="174"/>
        <v>0</v>
      </c>
      <c r="AK286" s="749">
        <f t="shared" si="175"/>
        <v>0</v>
      </c>
      <c r="AL286" s="749">
        <f t="shared" si="176"/>
        <v>0</v>
      </c>
      <c r="AM286" s="749">
        <f t="shared" si="177"/>
        <v>0</v>
      </c>
      <c r="AN286" s="749">
        <f t="shared" si="178"/>
        <v>0</v>
      </c>
      <c r="AO286" s="749">
        <f t="shared" si="179"/>
        <v>0</v>
      </c>
      <c r="AP286" s="749">
        <f t="shared" si="180"/>
        <v>0</v>
      </c>
      <c r="AQ286" s="749">
        <f t="shared" si="181"/>
        <v>0</v>
      </c>
      <c r="AR286" s="749">
        <f t="shared" si="182"/>
        <v>0</v>
      </c>
      <c r="AS286" s="749">
        <f t="shared" si="183"/>
        <v>0</v>
      </c>
    </row>
    <row r="287" spans="2:45" outlineLevel="1" x14ac:dyDescent="0.2">
      <c r="B287" s="103">
        <v>76</v>
      </c>
      <c r="C287" s="38"/>
      <c r="D287" s="38"/>
      <c r="E287" s="33"/>
      <c r="F287" s="5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1"/>
      <c r="R287" s="120"/>
      <c r="S287" s="60"/>
      <c r="T287" s="60"/>
      <c r="U287" s="60"/>
      <c r="V287" s="176">
        <f t="shared" si="160"/>
        <v>0</v>
      </c>
      <c r="W287" s="176">
        <f t="shared" si="161"/>
        <v>0</v>
      </c>
      <c r="X287" s="176">
        <f t="shared" si="162"/>
        <v>0</v>
      </c>
      <c r="Y287" s="176">
        <f t="shared" si="163"/>
        <v>0</v>
      </c>
      <c r="Z287" s="176">
        <f t="shared" si="164"/>
        <v>0</v>
      </c>
      <c r="AA287" s="176">
        <f t="shared" si="165"/>
        <v>0</v>
      </c>
      <c r="AB287" s="176">
        <f t="shared" si="166"/>
        <v>0</v>
      </c>
      <c r="AC287" s="176">
        <f t="shared" si="167"/>
        <v>0</v>
      </c>
      <c r="AD287" s="176">
        <f t="shared" si="168"/>
        <v>0</v>
      </c>
      <c r="AE287" s="176">
        <f t="shared" si="169"/>
        <v>0</v>
      </c>
      <c r="AF287" s="430">
        <f t="shared" si="184"/>
        <v>0</v>
      </c>
      <c r="AG287" s="481">
        <f t="shared" si="172"/>
        <v>0</v>
      </c>
      <c r="AH287" s="203">
        <f t="shared" si="173"/>
        <v>0</v>
      </c>
      <c r="AI287" s="714">
        <f>IFERROR(VLOOKUP($C287,'General Information'!$B$69:$C$88,2,0),0)</f>
        <v>0</v>
      </c>
      <c r="AJ287" s="749">
        <f t="shared" si="174"/>
        <v>0</v>
      </c>
      <c r="AK287" s="749">
        <f t="shared" si="175"/>
        <v>0</v>
      </c>
      <c r="AL287" s="749">
        <f t="shared" si="176"/>
        <v>0</v>
      </c>
      <c r="AM287" s="749">
        <f t="shared" si="177"/>
        <v>0</v>
      </c>
      <c r="AN287" s="749">
        <f t="shared" si="178"/>
        <v>0</v>
      </c>
      <c r="AO287" s="749">
        <f t="shared" si="179"/>
        <v>0</v>
      </c>
      <c r="AP287" s="749">
        <f t="shared" si="180"/>
        <v>0</v>
      </c>
      <c r="AQ287" s="749">
        <f t="shared" si="181"/>
        <v>0</v>
      </c>
      <c r="AR287" s="749">
        <f t="shared" si="182"/>
        <v>0</v>
      </c>
      <c r="AS287" s="749">
        <f t="shared" si="183"/>
        <v>0</v>
      </c>
    </row>
    <row r="288" spans="2:45" outlineLevel="1" x14ac:dyDescent="0.2">
      <c r="B288" s="103">
        <v>77</v>
      </c>
      <c r="C288" s="38"/>
      <c r="D288" s="38"/>
      <c r="E288" s="33"/>
      <c r="F288" s="5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1"/>
      <c r="R288" s="120"/>
      <c r="S288" s="60"/>
      <c r="T288" s="60"/>
      <c r="U288" s="60"/>
      <c r="V288" s="176">
        <f t="shared" si="160"/>
        <v>0</v>
      </c>
      <c r="W288" s="176">
        <f t="shared" si="161"/>
        <v>0</v>
      </c>
      <c r="X288" s="176">
        <f t="shared" si="162"/>
        <v>0</v>
      </c>
      <c r="Y288" s="176">
        <f t="shared" si="163"/>
        <v>0</v>
      </c>
      <c r="Z288" s="176">
        <f t="shared" si="164"/>
        <v>0</v>
      </c>
      <c r="AA288" s="176">
        <f t="shared" si="165"/>
        <v>0</v>
      </c>
      <c r="AB288" s="176">
        <f t="shared" si="166"/>
        <v>0</v>
      </c>
      <c r="AC288" s="176">
        <f t="shared" si="167"/>
        <v>0</v>
      </c>
      <c r="AD288" s="176">
        <f t="shared" si="168"/>
        <v>0</v>
      </c>
      <c r="AE288" s="176">
        <f t="shared" si="169"/>
        <v>0</v>
      </c>
      <c r="AF288" s="430">
        <f t="shared" si="184"/>
        <v>0</v>
      </c>
      <c r="AG288" s="481">
        <f t="shared" si="172"/>
        <v>0</v>
      </c>
      <c r="AH288" s="203">
        <f t="shared" si="173"/>
        <v>0</v>
      </c>
      <c r="AI288" s="714">
        <f>IFERROR(VLOOKUP($C288,'General Information'!$B$69:$C$88,2,0),0)</f>
        <v>0</v>
      </c>
      <c r="AJ288" s="749">
        <f t="shared" si="174"/>
        <v>0</v>
      </c>
      <c r="AK288" s="749">
        <f t="shared" si="175"/>
        <v>0</v>
      </c>
      <c r="AL288" s="749">
        <f t="shared" si="176"/>
        <v>0</v>
      </c>
      <c r="AM288" s="749">
        <f t="shared" si="177"/>
        <v>0</v>
      </c>
      <c r="AN288" s="749">
        <f t="shared" si="178"/>
        <v>0</v>
      </c>
      <c r="AO288" s="749">
        <f t="shared" si="179"/>
        <v>0</v>
      </c>
      <c r="AP288" s="749">
        <f t="shared" si="180"/>
        <v>0</v>
      </c>
      <c r="AQ288" s="749">
        <f t="shared" si="181"/>
        <v>0</v>
      </c>
      <c r="AR288" s="749">
        <f t="shared" si="182"/>
        <v>0</v>
      </c>
      <c r="AS288" s="749">
        <f t="shared" si="183"/>
        <v>0</v>
      </c>
    </row>
    <row r="289" spans="2:45" outlineLevel="1" x14ac:dyDescent="0.2">
      <c r="B289" s="103">
        <v>78</v>
      </c>
      <c r="C289" s="38"/>
      <c r="D289" s="38"/>
      <c r="E289" s="33"/>
      <c r="F289" s="5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1"/>
      <c r="R289" s="120"/>
      <c r="S289" s="60"/>
      <c r="T289" s="60"/>
      <c r="U289" s="60"/>
      <c r="V289" s="176">
        <f t="shared" si="160"/>
        <v>0</v>
      </c>
      <c r="W289" s="176">
        <f t="shared" si="161"/>
        <v>0</v>
      </c>
      <c r="X289" s="176">
        <f t="shared" si="162"/>
        <v>0</v>
      </c>
      <c r="Y289" s="176">
        <f t="shared" si="163"/>
        <v>0</v>
      </c>
      <c r="Z289" s="176">
        <f t="shared" si="164"/>
        <v>0</v>
      </c>
      <c r="AA289" s="176">
        <f t="shared" si="165"/>
        <v>0</v>
      </c>
      <c r="AB289" s="176">
        <f t="shared" si="166"/>
        <v>0</v>
      </c>
      <c r="AC289" s="176">
        <f t="shared" si="167"/>
        <v>0</v>
      </c>
      <c r="AD289" s="176">
        <f t="shared" si="168"/>
        <v>0</v>
      </c>
      <c r="AE289" s="176">
        <f t="shared" si="169"/>
        <v>0</v>
      </c>
      <c r="AF289" s="430">
        <f t="shared" si="184"/>
        <v>0</v>
      </c>
      <c r="AG289" s="481">
        <f t="shared" si="172"/>
        <v>0</v>
      </c>
      <c r="AH289" s="203">
        <f t="shared" si="173"/>
        <v>0</v>
      </c>
      <c r="AI289" s="714">
        <f>IFERROR(VLOOKUP($C289,'General Information'!$B$69:$C$88,2,0),0)</f>
        <v>0</v>
      </c>
      <c r="AJ289" s="749">
        <f t="shared" si="174"/>
        <v>0</v>
      </c>
      <c r="AK289" s="749">
        <f t="shared" si="175"/>
        <v>0</v>
      </c>
      <c r="AL289" s="749">
        <f t="shared" si="176"/>
        <v>0</v>
      </c>
      <c r="AM289" s="749">
        <f t="shared" si="177"/>
        <v>0</v>
      </c>
      <c r="AN289" s="749">
        <f t="shared" si="178"/>
        <v>0</v>
      </c>
      <c r="AO289" s="749">
        <f t="shared" si="179"/>
        <v>0</v>
      </c>
      <c r="AP289" s="749">
        <f t="shared" si="180"/>
        <v>0</v>
      </c>
      <c r="AQ289" s="749">
        <f t="shared" si="181"/>
        <v>0</v>
      </c>
      <c r="AR289" s="749">
        <f t="shared" si="182"/>
        <v>0</v>
      </c>
      <c r="AS289" s="749">
        <f t="shared" si="183"/>
        <v>0</v>
      </c>
    </row>
    <row r="290" spans="2:45" outlineLevel="1" x14ac:dyDescent="0.2">
      <c r="B290" s="103">
        <v>79</v>
      </c>
      <c r="C290" s="38"/>
      <c r="D290" s="38"/>
      <c r="E290" s="33"/>
      <c r="F290" s="5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1"/>
      <c r="R290" s="120"/>
      <c r="S290" s="60"/>
      <c r="T290" s="60"/>
      <c r="U290" s="60"/>
      <c r="V290" s="176">
        <f t="shared" si="160"/>
        <v>0</v>
      </c>
      <c r="W290" s="176">
        <f t="shared" si="161"/>
        <v>0</v>
      </c>
      <c r="X290" s="176">
        <f t="shared" si="162"/>
        <v>0</v>
      </c>
      <c r="Y290" s="176">
        <f t="shared" si="163"/>
        <v>0</v>
      </c>
      <c r="Z290" s="176">
        <f t="shared" si="164"/>
        <v>0</v>
      </c>
      <c r="AA290" s="176">
        <f t="shared" si="165"/>
        <v>0</v>
      </c>
      <c r="AB290" s="176">
        <f t="shared" si="166"/>
        <v>0</v>
      </c>
      <c r="AC290" s="176">
        <f t="shared" si="167"/>
        <v>0</v>
      </c>
      <c r="AD290" s="176">
        <f t="shared" si="168"/>
        <v>0</v>
      </c>
      <c r="AE290" s="176">
        <f t="shared" si="169"/>
        <v>0</v>
      </c>
      <c r="AF290" s="430">
        <f t="shared" si="184"/>
        <v>0</v>
      </c>
      <c r="AG290" s="481">
        <f t="shared" si="172"/>
        <v>0</v>
      </c>
      <c r="AH290" s="203">
        <f t="shared" si="173"/>
        <v>0</v>
      </c>
      <c r="AI290" s="714">
        <f>IFERROR(VLOOKUP($C290,'General Information'!$B$69:$C$88,2,0),0)</f>
        <v>0</v>
      </c>
      <c r="AJ290" s="749">
        <f t="shared" si="174"/>
        <v>0</v>
      </c>
      <c r="AK290" s="749">
        <f t="shared" si="175"/>
        <v>0</v>
      </c>
      <c r="AL290" s="749">
        <f t="shared" si="176"/>
        <v>0</v>
      </c>
      <c r="AM290" s="749">
        <f t="shared" si="177"/>
        <v>0</v>
      </c>
      <c r="AN290" s="749">
        <f t="shared" si="178"/>
        <v>0</v>
      </c>
      <c r="AO290" s="749">
        <f t="shared" si="179"/>
        <v>0</v>
      </c>
      <c r="AP290" s="749">
        <f t="shared" si="180"/>
        <v>0</v>
      </c>
      <c r="AQ290" s="749">
        <f t="shared" si="181"/>
        <v>0</v>
      </c>
      <c r="AR290" s="749">
        <f t="shared" si="182"/>
        <v>0</v>
      </c>
      <c r="AS290" s="749">
        <f t="shared" si="183"/>
        <v>0</v>
      </c>
    </row>
    <row r="291" spans="2:45" outlineLevel="1" x14ac:dyDescent="0.2">
      <c r="B291" s="103">
        <v>80</v>
      </c>
      <c r="C291" s="38"/>
      <c r="D291" s="38"/>
      <c r="E291" s="33"/>
      <c r="F291" s="5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1"/>
      <c r="R291" s="120"/>
      <c r="S291" s="60"/>
      <c r="T291" s="60"/>
      <c r="U291" s="60"/>
      <c r="V291" s="176">
        <f t="shared" ref="V291:V311" si="185">$F291*G291</f>
        <v>0</v>
      </c>
      <c r="W291" s="176">
        <f t="shared" ref="W291:W311" si="186">$F291*H291</f>
        <v>0</v>
      </c>
      <c r="X291" s="176">
        <f t="shared" ref="X291:X311" si="187">$F291*I291</f>
        <v>0</v>
      </c>
      <c r="Y291" s="176">
        <f t="shared" ref="Y291:Y311" si="188">$F291*J291</f>
        <v>0</v>
      </c>
      <c r="Z291" s="176">
        <f t="shared" ref="Z291:Z311" si="189">$F291*K291</f>
        <v>0</v>
      </c>
      <c r="AA291" s="176">
        <f t="shared" ref="AA291:AA311" si="190">$F291*L291</f>
        <v>0</v>
      </c>
      <c r="AB291" s="176">
        <f t="shared" ref="AB291:AB311" si="191">$F291*M291</f>
        <v>0</v>
      </c>
      <c r="AC291" s="176">
        <f t="shared" ref="AC291:AC311" si="192">$F291*N291</f>
        <v>0</v>
      </c>
      <c r="AD291" s="176">
        <f t="shared" ref="AD291:AD311" si="193">$F291*O291</f>
        <v>0</v>
      </c>
      <c r="AE291" s="176">
        <f t="shared" ref="AE291:AE311" si="194">$F291*P291</f>
        <v>0</v>
      </c>
      <c r="AF291" s="430">
        <f t="shared" si="184"/>
        <v>0</v>
      </c>
      <c r="AG291" s="481">
        <f t="shared" si="172"/>
        <v>0</v>
      </c>
      <c r="AH291" s="203">
        <f t="shared" si="173"/>
        <v>0</v>
      </c>
      <c r="AI291" s="714">
        <f>IFERROR(VLOOKUP($C291,'General Information'!$B$69:$C$88,2,0),0)</f>
        <v>0</v>
      </c>
      <c r="AJ291" s="749">
        <f t="shared" si="174"/>
        <v>0</v>
      </c>
      <c r="AK291" s="749">
        <f t="shared" si="175"/>
        <v>0</v>
      </c>
      <c r="AL291" s="749">
        <f t="shared" si="176"/>
        <v>0</v>
      </c>
      <c r="AM291" s="749">
        <f t="shared" si="177"/>
        <v>0</v>
      </c>
      <c r="AN291" s="749">
        <f t="shared" si="178"/>
        <v>0</v>
      </c>
      <c r="AO291" s="749">
        <f t="shared" si="179"/>
        <v>0</v>
      </c>
      <c r="AP291" s="749">
        <f t="shared" si="180"/>
        <v>0</v>
      </c>
      <c r="AQ291" s="749">
        <f t="shared" si="181"/>
        <v>0</v>
      </c>
      <c r="AR291" s="749">
        <f t="shared" si="182"/>
        <v>0</v>
      </c>
      <c r="AS291" s="749">
        <f t="shared" si="183"/>
        <v>0</v>
      </c>
    </row>
    <row r="292" spans="2:45" outlineLevel="1" x14ac:dyDescent="0.2">
      <c r="B292" s="103">
        <v>81</v>
      </c>
      <c r="C292" s="38"/>
      <c r="D292" s="38"/>
      <c r="E292" s="33"/>
      <c r="F292" s="5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1"/>
      <c r="R292" s="120"/>
      <c r="S292" s="60"/>
      <c r="T292" s="60"/>
      <c r="U292" s="60"/>
      <c r="V292" s="176">
        <f t="shared" si="185"/>
        <v>0</v>
      </c>
      <c r="W292" s="176">
        <f t="shared" si="186"/>
        <v>0</v>
      </c>
      <c r="X292" s="176">
        <f t="shared" si="187"/>
        <v>0</v>
      </c>
      <c r="Y292" s="176">
        <f t="shared" si="188"/>
        <v>0</v>
      </c>
      <c r="Z292" s="176">
        <f t="shared" si="189"/>
        <v>0</v>
      </c>
      <c r="AA292" s="176">
        <f t="shared" si="190"/>
        <v>0</v>
      </c>
      <c r="AB292" s="176">
        <f t="shared" si="191"/>
        <v>0</v>
      </c>
      <c r="AC292" s="176">
        <f t="shared" si="192"/>
        <v>0</v>
      </c>
      <c r="AD292" s="176">
        <f t="shared" si="193"/>
        <v>0</v>
      </c>
      <c r="AE292" s="176">
        <f t="shared" si="194"/>
        <v>0</v>
      </c>
      <c r="AF292" s="430">
        <f t="shared" si="184"/>
        <v>0</v>
      </c>
      <c r="AG292" s="481">
        <f t="shared" si="172"/>
        <v>0</v>
      </c>
      <c r="AH292" s="203">
        <f t="shared" si="173"/>
        <v>0</v>
      </c>
      <c r="AI292" s="714">
        <f>IFERROR(VLOOKUP($C292,'General Information'!$B$69:$C$88,2,0),0)</f>
        <v>0</v>
      </c>
      <c r="AJ292" s="749">
        <f t="shared" si="174"/>
        <v>0</v>
      </c>
      <c r="AK292" s="749">
        <f t="shared" si="175"/>
        <v>0</v>
      </c>
      <c r="AL292" s="749">
        <f t="shared" si="176"/>
        <v>0</v>
      </c>
      <c r="AM292" s="749">
        <f t="shared" si="177"/>
        <v>0</v>
      </c>
      <c r="AN292" s="749">
        <f t="shared" si="178"/>
        <v>0</v>
      </c>
      <c r="AO292" s="749">
        <f t="shared" si="179"/>
        <v>0</v>
      </c>
      <c r="AP292" s="749">
        <f t="shared" si="180"/>
        <v>0</v>
      </c>
      <c r="AQ292" s="749">
        <f t="shared" si="181"/>
        <v>0</v>
      </c>
      <c r="AR292" s="749">
        <f t="shared" si="182"/>
        <v>0</v>
      </c>
      <c r="AS292" s="749">
        <f t="shared" si="183"/>
        <v>0</v>
      </c>
    </row>
    <row r="293" spans="2:45" outlineLevel="1" x14ac:dyDescent="0.2">
      <c r="B293" s="103">
        <v>82</v>
      </c>
      <c r="C293" s="38"/>
      <c r="D293" s="38"/>
      <c r="E293" s="33"/>
      <c r="F293" s="5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1"/>
      <c r="R293" s="120"/>
      <c r="S293" s="60"/>
      <c r="T293" s="60"/>
      <c r="U293" s="60"/>
      <c r="V293" s="176">
        <f t="shared" si="185"/>
        <v>0</v>
      </c>
      <c r="W293" s="176">
        <f t="shared" si="186"/>
        <v>0</v>
      </c>
      <c r="X293" s="176">
        <f t="shared" si="187"/>
        <v>0</v>
      </c>
      <c r="Y293" s="176">
        <f t="shared" si="188"/>
        <v>0</v>
      </c>
      <c r="Z293" s="176">
        <f t="shared" si="189"/>
        <v>0</v>
      </c>
      <c r="AA293" s="176">
        <f t="shared" si="190"/>
        <v>0</v>
      </c>
      <c r="AB293" s="176">
        <f t="shared" si="191"/>
        <v>0</v>
      </c>
      <c r="AC293" s="176">
        <f t="shared" si="192"/>
        <v>0</v>
      </c>
      <c r="AD293" s="176">
        <f t="shared" si="193"/>
        <v>0</v>
      </c>
      <c r="AE293" s="176">
        <f t="shared" si="194"/>
        <v>0</v>
      </c>
      <c r="AF293" s="430">
        <f t="shared" si="184"/>
        <v>0</v>
      </c>
      <c r="AG293" s="481">
        <f t="shared" si="172"/>
        <v>0</v>
      </c>
      <c r="AH293" s="203">
        <f t="shared" si="173"/>
        <v>0</v>
      </c>
      <c r="AI293" s="714">
        <f>IFERROR(VLOOKUP($C293,'General Information'!$B$69:$C$88,2,0),0)</f>
        <v>0</v>
      </c>
      <c r="AJ293" s="749">
        <f t="shared" si="174"/>
        <v>0</v>
      </c>
      <c r="AK293" s="749">
        <f t="shared" si="175"/>
        <v>0</v>
      </c>
      <c r="AL293" s="749">
        <f t="shared" si="176"/>
        <v>0</v>
      </c>
      <c r="AM293" s="749">
        <f t="shared" si="177"/>
        <v>0</v>
      </c>
      <c r="AN293" s="749">
        <f t="shared" si="178"/>
        <v>0</v>
      </c>
      <c r="AO293" s="749">
        <f t="shared" si="179"/>
        <v>0</v>
      </c>
      <c r="AP293" s="749">
        <f t="shared" si="180"/>
        <v>0</v>
      </c>
      <c r="AQ293" s="749">
        <f t="shared" si="181"/>
        <v>0</v>
      </c>
      <c r="AR293" s="749">
        <f t="shared" si="182"/>
        <v>0</v>
      </c>
      <c r="AS293" s="749">
        <f t="shared" si="183"/>
        <v>0</v>
      </c>
    </row>
    <row r="294" spans="2:45" outlineLevel="1" x14ac:dyDescent="0.2">
      <c r="B294" s="103">
        <v>83</v>
      </c>
      <c r="C294" s="38"/>
      <c r="D294" s="38"/>
      <c r="E294" s="33"/>
      <c r="F294" s="5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1"/>
      <c r="R294" s="120"/>
      <c r="S294" s="60"/>
      <c r="T294" s="60"/>
      <c r="U294" s="60"/>
      <c r="V294" s="176">
        <f t="shared" si="185"/>
        <v>0</v>
      </c>
      <c r="W294" s="176">
        <f t="shared" si="186"/>
        <v>0</v>
      </c>
      <c r="X294" s="176">
        <f t="shared" si="187"/>
        <v>0</v>
      </c>
      <c r="Y294" s="176">
        <f t="shared" si="188"/>
        <v>0</v>
      </c>
      <c r="Z294" s="176">
        <f t="shared" si="189"/>
        <v>0</v>
      </c>
      <c r="AA294" s="176">
        <f t="shared" si="190"/>
        <v>0</v>
      </c>
      <c r="AB294" s="176">
        <f t="shared" si="191"/>
        <v>0</v>
      </c>
      <c r="AC294" s="176">
        <f t="shared" si="192"/>
        <v>0</v>
      </c>
      <c r="AD294" s="176">
        <f t="shared" si="193"/>
        <v>0</v>
      </c>
      <c r="AE294" s="176">
        <f t="shared" si="194"/>
        <v>0</v>
      </c>
      <c r="AF294" s="430">
        <f t="shared" si="184"/>
        <v>0</v>
      </c>
      <c r="AG294" s="481">
        <f t="shared" si="172"/>
        <v>0</v>
      </c>
      <c r="AH294" s="203">
        <f t="shared" si="173"/>
        <v>0</v>
      </c>
      <c r="AI294" s="714">
        <f>IFERROR(VLOOKUP($C294,'General Information'!$B$69:$C$88,2,0),0)</f>
        <v>0</v>
      </c>
      <c r="AJ294" s="749">
        <f t="shared" si="174"/>
        <v>0</v>
      </c>
      <c r="AK294" s="749">
        <f t="shared" si="175"/>
        <v>0</v>
      </c>
      <c r="AL294" s="749">
        <f t="shared" si="176"/>
        <v>0</v>
      </c>
      <c r="AM294" s="749">
        <f t="shared" si="177"/>
        <v>0</v>
      </c>
      <c r="AN294" s="749">
        <f t="shared" si="178"/>
        <v>0</v>
      </c>
      <c r="AO294" s="749">
        <f t="shared" si="179"/>
        <v>0</v>
      </c>
      <c r="AP294" s="749">
        <f t="shared" si="180"/>
        <v>0</v>
      </c>
      <c r="AQ294" s="749">
        <f t="shared" si="181"/>
        <v>0</v>
      </c>
      <c r="AR294" s="749">
        <f t="shared" si="182"/>
        <v>0</v>
      </c>
      <c r="AS294" s="749">
        <f t="shared" si="183"/>
        <v>0</v>
      </c>
    </row>
    <row r="295" spans="2:45" outlineLevel="1" x14ac:dyDescent="0.2">
      <c r="B295" s="103">
        <v>84</v>
      </c>
      <c r="C295" s="38"/>
      <c r="D295" s="38"/>
      <c r="E295" s="33"/>
      <c r="F295" s="5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1"/>
      <c r="R295" s="120"/>
      <c r="S295" s="60"/>
      <c r="T295" s="60"/>
      <c r="U295" s="60"/>
      <c r="V295" s="176">
        <f t="shared" si="185"/>
        <v>0</v>
      </c>
      <c r="W295" s="176">
        <f t="shared" si="186"/>
        <v>0</v>
      </c>
      <c r="X295" s="176">
        <f t="shared" si="187"/>
        <v>0</v>
      </c>
      <c r="Y295" s="176">
        <f t="shared" si="188"/>
        <v>0</v>
      </c>
      <c r="Z295" s="176">
        <f t="shared" si="189"/>
        <v>0</v>
      </c>
      <c r="AA295" s="176">
        <f t="shared" si="190"/>
        <v>0</v>
      </c>
      <c r="AB295" s="176">
        <f t="shared" si="191"/>
        <v>0</v>
      </c>
      <c r="AC295" s="176">
        <f t="shared" si="192"/>
        <v>0</v>
      </c>
      <c r="AD295" s="176">
        <f t="shared" si="193"/>
        <v>0</v>
      </c>
      <c r="AE295" s="176">
        <f t="shared" si="194"/>
        <v>0</v>
      </c>
      <c r="AF295" s="430">
        <f t="shared" si="184"/>
        <v>0</v>
      </c>
      <c r="AG295" s="481">
        <f t="shared" si="172"/>
        <v>0</v>
      </c>
      <c r="AH295" s="203">
        <f t="shared" si="173"/>
        <v>0</v>
      </c>
      <c r="AI295" s="714">
        <f>IFERROR(VLOOKUP($C295,'General Information'!$B$69:$C$88,2,0),0)</f>
        <v>0</v>
      </c>
      <c r="AJ295" s="749">
        <f t="shared" si="174"/>
        <v>0</v>
      </c>
      <c r="AK295" s="749">
        <f t="shared" si="175"/>
        <v>0</v>
      </c>
      <c r="AL295" s="749">
        <f t="shared" si="176"/>
        <v>0</v>
      </c>
      <c r="AM295" s="749">
        <f t="shared" si="177"/>
        <v>0</v>
      </c>
      <c r="AN295" s="749">
        <f t="shared" si="178"/>
        <v>0</v>
      </c>
      <c r="AO295" s="749">
        <f t="shared" si="179"/>
        <v>0</v>
      </c>
      <c r="AP295" s="749">
        <f t="shared" si="180"/>
        <v>0</v>
      </c>
      <c r="AQ295" s="749">
        <f t="shared" si="181"/>
        <v>0</v>
      </c>
      <c r="AR295" s="749">
        <f t="shared" si="182"/>
        <v>0</v>
      </c>
      <c r="AS295" s="749">
        <f t="shared" si="183"/>
        <v>0</v>
      </c>
    </row>
    <row r="296" spans="2:45" outlineLevel="1" x14ac:dyDescent="0.2">
      <c r="B296" s="103">
        <v>85</v>
      </c>
      <c r="C296" s="38"/>
      <c r="D296" s="38"/>
      <c r="E296" s="33"/>
      <c r="F296" s="5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1"/>
      <c r="R296" s="120"/>
      <c r="S296" s="60"/>
      <c r="T296" s="60"/>
      <c r="U296" s="60"/>
      <c r="V296" s="176">
        <f t="shared" si="185"/>
        <v>0</v>
      </c>
      <c r="W296" s="176">
        <f t="shared" si="186"/>
        <v>0</v>
      </c>
      <c r="X296" s="176">
        <f t="shared" si="187"/>
        <v>0</v>
      </c>
      <c r="Y296" s="176">
        <f t="shared" si="188"/>
        <v>0</v>
      </c>
      <c r="Z296" s="176">
        <f t="shared" si="189"/>
        <v>0</v>
      </c>
      <c r="AA296" s="176">
        <f t="shared" si="190"/>
        <v>0</v>
      </c>
      <c r="AB296" s="176">
        <f t="shared" si="191"/>
        <v>0</v>
      </c>
      <c r="AC296" s="176">
        <f t="shared" si="192"/>
        <v>0</v>
      </c>
      <c r="AD296" s="176">
        <f t="shared" si="193"/>
        <v>0</v>
      </c>
      <c r="AE296" s="176">
        <f t="shared" si="194"/>
        <v>0</v>
      </c>
      <c r="AF296" s="430">
        <f t="shared" si="184"/>
        <v>0</v>
      </c>
      <c r="AG296" s="481">
        <f t="shared" si="172"/>
        <v>0</v>
      </c>
      <c r="AH296" s="203">
        <f t="shared" si="173"/>
        <v>0</v>
      </c>
      <c r="AI296" s="714">
        <f>IFERROR(VLOOKUP($C296,'General Information'!$B$69:$C$88,2,0),0)</f>
        <v>0</v>
      </c>
      <c r="AJ296" s="749">
        <f t="shared" si="174"/>
        <v>0</v>
      </c>
      <c r="AK296" s="749">
        <f t="shared" si="175"/>
        <v>0</v>
      </c>
      <c r="AL296" s="749">
        <f t="shared" si="176"/>
        <v>0</v>
      </c>
      <c r="AM296" s="749">
        <f t="shared" si="177"/>
        <v>0</v>
      </c>
      <c r="AN296" s="749">
        <f t="shared" si="178"/>
        <v>0</v>
      </c>
      <c r="AO296" s="749">
        <f t="shared" si="179"/>
        <v>0</v>
      </c>
      <c r="AP296" s="749">
        <f t="shared" si="180"/>
        <v>0</v>
      </c>
      <c r="AQ296" s="749">
        <f t="shared" si="181"/>
        <v>0</v>
      </c>
      <c r="AR296" s="749">
        <f t="shared" si="182"/>
        <v>0</v>
      </c>
      <c r="AS296" s="749">
        <f t="shared" si="183"/>
        <v>0</v>
      </c>
    </row>
    <row r="297" spans="2:45" outlineLevel="1" x14ac:dyDescent="0.2">
      <c r="B297" s="103">
        <v>86</v>
      </c>
      <c r="C297" s="38"/>
      <c r="D297" s="38"/>
      <c r="E297" s="33"/>
      <c r="F297" s="5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1"/>
      <c r="R297" s="120"/>
      <c r="S297" s="60"/>
      <c r="T297" s="60"/>
      <c r="U297" s="60"/>
      <c r="V297" s="176">
        <f t="shared" si="185"/>
        <v>0</v>
      </c>
      <c r="W297" s="176">
        <f t="shared" si="186"/>
        <v>0</v>
      </c>
      <c r="X297" s="176">
        <f t="shared" si="187"/>
        <v>0</v>
      </c>
      <c r="Y297" s="176">
        <f t="shared" si="188"/>
        <v>0</v>
      </c>
      <c r="Z297" s="176">
        <f t="shared" si="189"/>
        <v>0</v>
      </c>
      <c r="AA297" s="176">
        <f t="shared" si="190"/>
        <v>0</v>
      </c>
      <c r="AB297" s="176">
        <f t="shared" si="191"/>
        <v>0</v>
      </c>
      <c r="AC297" s="176">
        <f t="shared" si="192"/>
        <v>0</v>
      </c>
      <c r="AD297" s="176">
        <f t="shared" si="193"/>
        <v>0</v>
      </c>
      <c r="AE297" s="176">
        <f t="shared" si="194"/>
        <v>0</v>
      </c>
      <c r="AF297" s="430">
        <f t="shared" si="184"/>
        <v>0</v>
      </c>
      <c r="AG297" s="481">
        <f t="shared" si="172"/>
        <v>0</v>
      </c>
      <c r="AH297" s="203">
        <f t="shared" si="173"/>
        <v>0</v>
      </c>
      <c r="AI297" s="714">
        <f>IFERROR(VLOOKUP($C297,'General Information'!$B$69:$C$88,2,0),0)</f>
        <v>0</v>
      </c>
      <c r="AJ297" s="749">
        <f t="shared" si="174"/>
        <v>0</v>
      </c>
      <c r="AK297" s="749">
        <f t="shared" si="175"/>
        <v>0</v>
      </c>
      <c r="AL297" s="749">
        <f t="shared" si="176"/>
        <v>0</v>
      </c>
      <c r="AM297" s="749">
        <f t="shared" si="177"/>
        <v>0</v>
      </c>
      <c r="AN297" s="749">
        <f t="shared" si="178"/>
        <v>0</v>
      </c>
      <c r="AO297" s="749">
        <f t="shared" si="179"/>
        <v>0</v>
      </c>
      <c r="AP297" s="749">
        <f t="shared" si="180"/>
        <v>0</v>
      </c>
      <c r="AQ297" s="749">
        <f t="shared" si="181"/>
        <v>0</v>
      </c>
      <c r="AR297" s="749">
        <f t="shared" si="182"/>
        <v>0</v>
      </c>
      <c r="AS297" s="749">
        <f t="shared" si="183"/>
        <v>0</v>
      </c>
    </row>
    <row r="298" spans="2:45" outlineLevel="1" x14ac:dyDescent="0.2">
      <c r="B298" s="103">
        <v>87</v>
      </c>
      <c r="C298" s="38"/>
      <c r="D298" s="38"/>
      <c r="E298" s="33"/>
      <c r="F298" s="5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1"/>
      <c r="R298" s="120"/>
      <c r="S298" s="60"/>
      <c r="T298" s="60"/>
      <c r="U298" s="60"/>
      <c r="V298" s="176">
        <f t="shared" si="185"/>
        <v>0</v>
      </c>
      <c r="W298" s="176">
        <f t="shared" si="186"/>
        <v>0</v>
      </c>
      <c r="X298" s="176">
        <f t="shared" si="187"/>
        <v>0</v>
      </c>
      <c r="Y298" s="176">
        <f t="shared" si="188"/>
        <v>0</v>
      </c>
      <c r="Z298" s="176">
        <f t="shared" si="189"/>
        <v>0</v>
      </c>
      <c r="AA298" s="176">
        <f t="shared" si="190"/>
        <v>0</v>
      </c>
      <c r="AB298" s="176">
        <f t="shared" si="191"/>
        <v>0</v>
      </c>
      <c r="AC298" s="176">
        <f t="shared" si="192"/>
        <v>0</v>
      </c>
      <c r="AD298" s="176">
        <f t="shared" si="193"/>
        <v>0</v>
      </c>
      <c r="AE298" s="176">
        <f t="shared" si="194"/>
        <v>0</v>
      </c>
      <c r="AF298" s="430">
        <f t="shared" si="184"/>
        <v>0</v>
      </c>
      <c r="AG298" s="481">
        <f t="shared" si="172"/>
        <v>0</v>
      </c>
      <c r="AH298" s="203">
        <f t="shared" si="173"/>
        <v>0</v>
      </c>
      <c r="AI298" s="714">
        <f>IFERROR(VLOOKUP($C298,'General Information'!$B$69:$C$88,2,0),0)</f>
        <v>0</v>
      </c>
      <c r="AJ298" s="749">
        <f t="shared" si="174"/>
        <v>0</v>
      </c>
      <c r="AK298" s="749">
        <f t="shared" si="175"/>
        <v>0</v>
      </c>
      <c r="AL298" s="749">
        <f t="shared" si="176"/>
        <v>0</v>
      </c>
      <c r="AM298" s="749">
        <f t="shared" si="177"/>
        <v>0</v>
      </c>
      <c r="AN298" s="749">
        <f t="shared" si="178"/>
        <v>0</v>
      </c>
      <c r="AO298" s="749">
        <f t="shared" si="179"/>
        <v>0</v>
      </c>
      <c r="AP298" s="749">
        <f t="shared" si="180"/>
        <v>0</v>
      </c>
      <c r="AQ298" s="749">
        <f t="shared" si="181"/>
        <v>0</v>
      </c>
      <c r="AR298" s="749">
        <f t="shared" si="182"/>
        <v>0</v>
      </c>
      <c r="AS298" s="749">
        <f t="shared" si="183"/>
        <v>0</v>
      </c>
    </row>
    <row r="299" spans="2:45" outlineLevel="1" x14ac:dyDescent="0.2">
      <c r="B299" s="103">
        <v>88</v>
      </c>
      <c r="C299" s="38"/>
      <c r="D299" s="38"/>
      <c r="E299" s="33"/>
      <c r="F299" s="5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1"/>
      <c r="R299" s="120"/>
      <c r="S299" s="60"/>
      <c r="T299" s="60"/>
      <c r="U299" s="60"/>
      <c r="V299" s="176">
        <f t="shared" si="185"/>
        <v>0</v>
      </c>
      <c r="W299" s="176">
        <f t="shared" si="186"/>
        <v>0</v>
      </c>
      <c r="X299" s="176">
        <f t="shared" si="187"/>
        <v>0</v>
      </c>
      <c r="Y299" s="176">
        <f t="shared" si="188"/>
        <v>0</v>
      </c>
      <c r="Z299" s="176">
        <f t="shared" si="189"/>
        <v>0</v>
      </c>
      <c r="AA299" s="176">
        <f t="shared" si="190"/>
        <v>0</v>
      </c>
      <c r="AB299" s="176">
        <f t="shared" si="191"/>
        <v>0</v>
      </c>
      <c r="AC299" s="176">
        <f t="shared" si="192"/>
        <v>0</v>
      </c>
      <c r="AD299" s="176">
        <f t="shared" si="193"/>
        <v>0</v>
      </c>
      <c r="AE299" s="176">
        <f t="shared" si="194"/>
        <v>0</v>
      </c>
      <c r="AF299" s="430">
        <f t="shared" si="184"/>
        <v>0</v>
      </c>
      <c r="AG299" s="481">
        <f t="shared" si="172"/>
        <v>0</v>
      </c>
      <c r="AH299" s="203">
        <f t="shared" si="173"/>
        <v>0</v>
      </c>
      <c r="AI299" s="714">
        <f>IFERROR(VLOOKUP($C299,'General Information'!$B$69:$C$88,2,0),0)</f>
        <v>0</v>
      </c>
      <c r="AJ299" s="749">
        <f t="shared" si="174"/>
        <v>0</v>
      </c>
      <c r="AK299" s="749">
        <f t="shared" si="175"/>
        <v>0</v>
      </c>
      <c r="AL299" s="749">
        <f t="shared" si="176"/>
        <v>0</v>
      </c>
      <c r="AM299" s="749">
        <f t="shared" si="177"/>
        <v>0</v>
      </c>
      <c r="AN299" s="749">
        <f t="shared" si="178"/>
        <v>0</v>
      </c>
      <c r="AO299" s="749">
        <f t="shared" si="179"/>
        <v>0</v>
      </c>
      <c r="AP299" s="749">
        <f t="shared" si="180"/>
        <v>0</v>
      </c>
      <c r="AQ299" s="749">
        <f t="shared" si="181"/>
        <v>0</v>
      </c>
      <c r="AR299" s="749">
        <f t="shared" si="182"/>
        <v>0</v>
      </c>
      <c r="AS299" s="749">
        <f t="shared" si="183"/>
        <v>0</v>
      </c>
    </row>
    <row r="300" spans="2:45" outlineLevel="1" x14ac:dyDescent="0.2">
      <c r="B300" s="103">
        <v>89</v>
      </c>
      <c r="C300" s="38"/>
      <c r="D300" s="38"/>
      <c r="E300" s="33"/>
      <c r="F300" s="5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1"/>
      <c r="R300" s="120"/>
      <c r="S300" s="60"/>
      <c r="T300" s="60"/>
      <c r="U300" s="60"/>
      <c r="V300" s="176">
        <f t="shared" si="185"/>
        <v>0</v>
      </c>
      <c r="W300" s="176">
        <f t="shared" si="186"/>
        <v>0</v>
      </c>
      <c r="X300" s="176">
        <f t="shared" si="187"/>
        <v>0</v>
      </c>
      <c r="Y300" s="176">
        <f t="shared" si="188"/>
        <v>0</v>
      </c>
      <c r="Z300" s="176">
        <f t="shared" si="189"/>
        <v>0</v>
      </c>
      <c r="AA300" s="176">
        <f t="shared" si="190"/>
        <v>0</v>
      </c>
      <c r="AB300" s="176">
        <f t="shared" si="191"/>
        <v>0</v>
      </c>
      <c r="AC300" s="176">
        <f t="shared" si="192"/>
        <v>0</v>
      </c>
      <c r="AD300" s="176">
        <f t="shared" si="193"/>
        <v>0</v>
      </c>
      <c r="AE300" s="176">
        <f t="shared" si="194"/>
        <v>0</v>
      </c>
      <c r="AF300" s="430">
        <f t="shared" si="184"/>
        <v>0</v>
      </c>
      <c r="AG300" s="481">
        <f t="shared" si="172"/>
        <v>0</v>
      </c>
      <c r="AH300" s="203">
        <f t="shared" si="173"/>
        <v>0</v>
      </c>
      <c r="AI300" s="714">
        <f>IFERROR(VLOOKUP($C300,'General Information'!$B$69:$C$88,2,0),0)</f>
        <v>0</v>
      </c>
      <c r="AJ300" s="749">
        <f t="shared" si="174"/>
        <v>0</v>
      </c>
      <c r="AK300" s="749">
        <f t="shared" si="175"/>
        <v>0</v>
      </c>
      <c r="AL300" s="749">
        <f t="shared" si="176"/>
        <v>0</v>
      </c>
      <c r="AM300" s="749">
        <f t="shared" si="177"/>
        <v>0</v>
      </c>
      <c r="AN300" s="749">
        <f t="shared" si="178"/>
        <v>0</v>
      </c>
      <c r="AO300" s="749">
        <f t="shared" si="179"/>
        <v>0</v>
      </c>
      <c r="AP300" s="749">
        <f t="shared" si="180"/>
        <v>0</v>
      </c>
      <c r="AQ300" s="749">
        <f t="shared" si="181"/>
        <v>0</v>
      </c>
      <c r="AR300" s="749">
        <f t="shared" si="182"/>
        <v>0</v>
      </c>
      <c r="AS300" s="749">
        <f t="shared" si="183"/>
        <v>0</v>
      </c>
    </row>
    <row r="301" spans="2:45" outlineLevel="1" x14ac:dyDescent="0.2">
      <c r="B301" s="103">
        <v>90</v>
      </c>
      <c r="C301" s="38"/>
      <c r="D301" s="38"/>
      <c r="E301" s="33"/>
      <c r="F301" s="5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1"/>
      <c r="R301" s="120"/>
      <c r="S301" s="60"/>
      <c r="T301" s="60"/>
      <c r="U301" s="60"/>
      <c r="V301" s="176">
        <f t="shared" si="185"/>
        <v>0</v>
      </c>
      <c r="W301" s="176">
        <f t="shared" si="186"/>
        <v>0</v>
      </c>
      <c r="X301" s="176">
        <f t="shared" si="187"/>
        <v>0</v>
      </c>
      <c r="Y301" s="176">
        <f t="shared" si="188"/>
        <v>0</v>
      </c>
      <c r="Z301" s="176">
        <f t="shared" si="189"/>
        <v>0</v>
      </c>
      <c r="AA301" s="176">
        <f t="shared" si="190"/>
        <v>0</v>
      </c>
      <c r="AB301" s="176">
        <f t="shared" si="191"/>
        <v>0</v>
      </c>
      <c r="AC301" s="176">
        <f t="shared" si="192"/>
        <v>0</v>
      </c>
      <c r="AD301" s="176">
        <f t="shared" si="193"/>
        <v>0</v>
      </c>
      <c r="AE301" s="176">
        <f t="shared" si="194"/>
        <v>0</v>
      </c>
      <c r="AF301" s="430">
        <f t="shared" si="184"/>
        <v>0</v>
      </c>
      <c r="AG301" s="481">
        <f t="shared" si="172"/>
        <v>0</v>
      </c>
      <c r="AH301" s="203">
        <f t="shared" si="173"/>
        <v>0</v>
      </c>
      <c r="AI301" s="714">
        <f>IFERROR(VLOOKUP($C301,'General Information'!$B$69:$C$88,2,0),0)</f>
        <v>0</v>
      </c>
      <c r="AJ301" s="749">
        <f t="shared" si="174"/>
        <v>0</v>
      </c>
      <c r="AK301" s="749">
        <f t="shared" si="175"/>
        <v>0</v>
      </c>
      <c r="AL301" s="749">
        <f t="shared" si="176"/>
        <v>0</v>
      </c>
      <c r="AM301" s="749">
        <f t="shared" si="177"/>
        <v>0</v>
      </c>
      <c r="AN301" s="749">
        <f t="shared" si="178"/>
        <v>0</v>
      </c>
      <c r="AO301" s="749">
        <f t="shared" si="179"/>
        <v>0</v>
      </c>
      <c r="AP301" s="749">
        <f t="shared" si="180"/>
        <v>0</v>
      </c>
      <c r="AQ301" s="749">
        <f t="shared" si="181"/>
        <v>0</v>
      </c>
      <c r="AR301" s="749">
        <f t="shared" si="182"/>
        <v>0</v>
      </c>
      <c r="AS301" s="749">
        <f t="shared" si="183"/>
        <v>0</v>
      </c>
    </row>
    <row r="302" spans="2:45" outlineLevel="1" x14ac:dyDescent="0.2">
      <c r="B302" s="103">
        <v>91</v>
      </c>
      <c r="C302" s="38"/>
      <c r="D302" s="38"/>
      <c r="E302" s="33"/>
      <c r="F302" s="5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1"/>
      <c r="R302" s="120"/>
      <c r="S302" s="60"/>
      <c r="T302" s="60"/>
      <c r="U302" s="60"/>
      <c r="V302" s="176">
        <f t="shared" si="185"/>
        <v>0</v>
      </c>
      <c r="W302" s="176">
        <f t="shared" si="186"/>
        <v>0</v>
      </c>
      <c r="X302" s="176">
        <f t="shared" si="187"/>
        <v>0</v>
      </c>
      <c r="Y302" s="176">
        <f t="shared" si="188"/>
        <v>0</v>
      </c>
      <c r="Z302" s="176">
        <f t="shared" si="189"/>
        <v>0</v>
      </c>
      <c r="AA302" s="176">
        <f t="shared" si="190"/>
        <v>0</v>
      </c>
      <c r="AB302" s="176">
        <f t="shared" si="191"/>
        <v>0</v>
      </c>
      <c r="AC302" s="176">
        <f t="shared" si="192"/>
        <v>0</v>
      </c>
      <c r="AD302" s="176">
        <f t="shared" si="193"/>
        <v>0</v>
      </c>
      <c r="AE302" s="176">
        <f t="shared" si="194"/>
        <v>0</v>
      </c>
      <c r="AF302" s="430">
        <f t="shared" si="184"/>
        <v>0</v>
      </c>
      <c r="AG302" s="481">
        <f t="shared" si="172"/>
        <v>0</v>
      </c>
      <c r="AH302" s="203">
        <f t="shared" si="173"/>
        <v>0</v>
      </c>
      <c r="AI302" s="714">
        <f>IFERROR(VLOOKUP($C302,'General Information'!$B$69:$C$88,2,0),0)</f>
        <v>0</v>
      </c>
      <c r="AJ302" s="749">
        <f t="shared" si="174"/>
        <v>0</v>
      </c>
      <c r="AK302" s="749">
        <f t="shared" si="175"/>
        <v>0</v>
      </c>
      <c r="AL302" s="749">
        <f t="shared" si="176"/>
        <v>0</v>
      </c>
      <c r="AM302" s="749">
        <f t="shared" si="177"/>
        <v>0</v>
      </c>
      <c r="AN302" s="749">
        <f t="shared" si="178"/>
        <v>0</v>
      </c>
      <c r="AO302" s="749">
        <f t="shared" si="179"/>
        <v>0</v>
      </c>
      <c r="AP302" s="749">
        <f t="shared" si="180"/>
        <v>0</v>
      </c>
      <c r="AQ302" s="749">
        <f t="shared" si="181"/>
        <v>0</v>
      </c>
      <c r="AR302" s="749">
        <f t="shared" si="182"/>
        <v>0</v>
      </c>
      <c r="AS302" s="749">
        <f t="shared" si="183"/>
        <v>0</v>
      </c>
    </row>
    <row r="303" spans="2:45" outlineLevel="1" x14ac:dyDescent="0.2">
      <c r="B303" s="103">
        <v>92</v>
      </c>
      <c r="C303" s="38"/>
      <c r="D303" s="38"/>
      <c r="E303" s="33"/>
      <c r="F303" s="5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1"/>
      <c r="R303" s="120"/>
      <c r="S303" s="60"/>
      <c r="T303" s="60"/>
      <c r="U303" s="60"/>
      <c r="V303" s="176">
        <f t="shared" si="185"/>
        <v>0</v>
      </c>
      <c r="W303" s="176">
        <f t="shared" si="186"/>
        <v>0</v>
      </c>
      <c r="X303" s="176">
        <f t="shared" si="187"/>
        <v>0</v>
      </c>
      <c r="Y303" s="176">
        <f t="shared" si="188"/>
        <v>0</v>
      </c>
      <c r="Z303" s="176">
        <f t="shared" si="189"/>
        <v>0</v>
      </c>
      <c r="AA303" s="176">
        <f t="shared" si="190"/>
        <v>0</v>
      </c>
      <c r="AB303" s="176">
        <f t="shared" si="191"/>
        <v>0</v>
      </c>
      <c r="AC303" s="176">
        <f t="shared" si="192"/>
        <v>0</v>
      </c>
      <c r="AD303" s="176">
        <f t="shared" si="193"/>
        <v>0</v>
      </c>
      <c r="AE303" s="176">
        <f t="shared" si="194"/>
        <v>0</v>
      </c>
      <c r="AF303" s="430">
        <f t="shared" si="184"/>
        <v>0</v>
      </c>
      <c r="AG303" s="481">
        <f t="shared" si="172"/>
        <v>0</v>
      </c>
      <c r="AH303" s="203">
        <f t="shared" si="173"/>
        <v>0</v>
      </c>
      <c r="AI303" s="714">
        <f>IFERROR(VLOOKUP($C303,'General Information'!$B$69:$C$88,2,0),0)</f>
        <v>0</v>
      </c>
      <c r="AJ303" s="749">
        <f t="shared" si="174"/>
        <v>0</v>
      </c>
      <c r="AK303" s="749">
        <f t="shared" si="175"/>
        <v>0</v>
      </c>
      <c r="AL303" s="749">
        <f t="shared" si="176"/>
        <v>0</v>
      </c>
      <c r="AM303" s="749">
        <f t="shared" si="177"/>
        <v>0</v>
      </c>
      <c r="AN303" s="749">
        <f t="shared" si="178"/>
        <v>0</v>
      </c>
      <c r="AO303" s="749">
        <f t="shared" si="179"/>
        <v>0</v>
      </c>
      <c r="AP303" s="749">
        <f t="shared" si="180"/>
        <v>0</v>
      </c>
      <c r="AQ303" s="749">
        <f t="shared" si="181"/>
        <v>0</v>
      </c>
      <c r="AR303" s="749">
        <f t="shared" si="182"/>
        <v>0</v>
      </c>
      <c r="AS303" s="749">
        <f t="shared" si="183"/>
        <v>0</v>
      </c>
    </row>
    <row r="304" spans="2:45" outlineLevel="1" x14ac:dyDescent="0.2">
      <c r="B304" s="103">
        <v>93</v>
      </c>
      <c r="C304" s="38"/>
      <c r="D304" s="38"/>
      <c r="E304" s="33"/>
      <c r="F304" s="5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1"/>
      <c r="R304" s="120"/>
      <c r="S304" s="60"/>
      <c r="T304" s="60"/>
      <c r="U304" s="60"/>
      <c r="V304" s="176">
        <f t="shared" si="185"/>
        <v>0</v>
      </c>
      <c r="W304" s="176">
        <f t="shared" si="186"/>
        <v>0</v>
      </c>
      <c r="X304" s="176">
        <f t="shared" si="187"/>
        <v>0</v>
      </c>
      <c r="Y304" s="176">
        <f t="shared" si="188"/>
        <v>0</v>
      </c>
      <c r="Z304" s="176">
        <f t="shared" si="189"/>
        <v>0</v>
      </c>
      <c r="AA304" s="176">
        <f t="shared" si="190"/>
        <v>0</v>
      </c>
      <c r="AB304" s="176">
        <f t="shared" si="191"/>
        <v>0</v>
      </c>
      <c r="AC304" s="176">
        <f t="shared" si="192"/>
        <v>0</v>
      </c>
      <c r="AD304" s="176">
        <f t="shared" si="193"/>
        <v>0</v>
      </c>
      <c r="AE304" s="176">
        <f t="shared" si="194"/>
        <v>0</v>
      </c>
      <c r="AF304" s="430">
        <f t="shared" si="184"/>
        <v>0</v>
      </c>
      <c r="AG304" s="481">
        <f t="shared" si="172"/>
        <v>0</v>
      </c>
      <c r="AH304" s="203">
        <f t="shared" si="173"/>
        <v>0</v>
      </c>
      <c r="AI304" s="714">
        <f>IFERROR(VLOOKUP($C304,'General Information'!$B$69:$C$88,2,0),0)</f>
        <v>0</v>
      </c>
      <c r="AJ304" s="749">
        <f t="shared" si="174"/>
        <v>0</v>
      </c>
      <c r="AK304" s="749">
        <f t="shared" si="175"/>
        <v>0</v>
      </c>
      <c r="AL304" s="749">
        <f t="shared" si="176"/>
        <v>0</v>
      </c>
      <c r="AM304" s="749">
        <f t="shared" si="177"/>
        <v>0</v>
      </c>
      <c r="AN304" s="749">
        <f t="shared" si="178"/>
        <v>0</v>
      </c>
      <c r="AO304" s="749">
        <f t="shared" si="179"/>
        <v>0</v>
      </c>
      <c r="AP304" s="749">
        <f t="shared" si="180"/>
        <v>0</v>
      </c>
      <c r="AQ304" s="749">
        <f t="shared" si="181"/>
        <v>0</v>
      </c>
      <c r="AR304" s="749">
        <f t="shared" si="182"/>
        <v>0</v>
      </c>
      <c r="AS304" s="749">
        <f t="shared" si="183"/>
        <v>0</v>
      </c>
    </row>
    <row r="305" spans="1:45" outlineLevel="1" x14ac:dyDescent="0.2">
      <c r="B305" s="103">
        <v>94</v>
      </c>
      <c r="C305" s="38"/>
      <c r="D305" s="38"/>
      <c r="E305" s="33"/>
      <c r="F305" s="5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1"/>
      <c r="R305" s="120"/>
      <c r="S305" s="60"/>
      <c r="T305" s="60"/>
      <c r="U305" s="60"/>
      <c r="V305" s="176">
        <f t="shared" si="185"/>
        <v>0</v>
      </c>
      <c r="W305" s="176">
        <f t="shared" si="186"/>
        <v>0</v>
      </c>
      <c r="X305" s="176">
        <f t="shared" si="187"/>
        <v>0</v>
      </c>
      <c r="Y305" s="176">
        <f t="shared" si="188"/>
        <v>0</v>
      </c>
      <c r="Z305" s="176">
        <f t="shared" si="189"/>
        <v>0</v>
      </c>
      <c r="AA305" s="176">
        <f t="shared" si="190"/>
        <v>0</v>
      </c>
      <c r="AB305" s="176">
        <f t="shared" si="191"/>
        <v>0</v>
      </c>
      <c r="AC305" s="176">
        <f t="shared" si="192"/>
        <v>0</v>
      </c>
      <c r="AD305" s="176">
        <f t="shared" si="193"/>
        <v>0</v>
      </c>
      <c r="AE305" s="176">
        <f t="shared" si="194"/>
        <v>0</v>
      </c>
      <c r="AF305" s="430">
        <f t="shared" si="184"/>
        <v>0</v>
      </c>
      <c r="AG305" s="481">
        <f t="shared" si="172"/>
        <v>0</v>
      </c>
      <c r="AH305" s="203">
        <f t="shared" si="173"/>
        <v>0</v>
      </c>
      <c r="AI305" s="714">
        <f>IFERROR(VLOOKUP($C305,'General Information'!$B$69:$C$88,2,0),0)</f>
        <v>0</v>
      </c>
      <c r="AJ305" s="749">
        <f t="shared" si="174"/>
        <v>0</v>
      </c>
      <c r="AK305" s="749">
        <f t="shared" si="175"/>
        <v>0</v>
      </c>
      <c r="AL305" s="749">
        <f t="shared" si="176"/>
        <v>0</v>
      </c>
      <c r="AM305" s="749">
        <f t="shared" si="177"/>
        <v>0</v>
      </c>
      <c r="AN305" s="749">
        <f t="shared" si="178"/>
        <v>0</v>
      </c>
      <c r="AO305" s="749">
        <f t="shared" si="179"/>
        <v>0</v>
      </c>
      <c r="AP305" s="749">
        <f t="shared" si="180"/>
        <v>0</v>
      </c>
      <c r="AQ305" s="749">
        <f t="shared" si="181"/>
        <v>0</v>
      </c>
      <c r="AR305" s="749">
        <f t="shared" si="182"/>
        <v>0</v>
      </c>
      <c r="AS305" s="749">
        <f t="shared" si="183"/>
        <v>0</v>
      </c>
    </row>
    <row r="306" spans="1:45" outlineLevel="1" x14ac:dyDescent="0.2">
      <c r="B306" s="103">
        <v>95</v>
      </c>
      <c r="C306" s="38"/>
      <c r="D306" s="38"/>
      <c r="E306" s="33"/>
      <c r="F306" s="5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1"/>
      <c r="R306" s="120"/>
      <c r="S306" s="60"/>
      <c r="T306" s="60"/>
      <c r="U306" s="60"/>
      <c r="V306" s="176">
        <f t="shared" si="185"/>
        <v>0</v>
      </c>
      <c r="W306" s="176">
        <f t="shared" si="186"/>
        <v>0</v>
      </c>
      <c r="X306" s="176">
        <f t="shared" si="187"/>
        <v>0</v>
      </c>
      <c r="Y306" s="176">
        <f t="shared" si="188"/>
        <v>0</v>
      </c>
      <c r="Z306" s="176">
        <f t="shared" si="189"/>
        <v>0</v>
      </c>
      <c r="AA306" s="176">
        <f t="shared" si="190"/>
        <v>0</v>
      </c>
      <c r="AB306" s="176">
        <f t="shared" si="191"/>
        <v>0</v>
      </c>
      <c r="AC306" s="176">
        <f t="shared" si="192"/>
        <v>0</v>
      </c>
      <c r="AD306" s="176">
        <f t="shared" si="193"/>
        <v>0</v>
      </c>
      <c r="AE306" s="176">
        <f t="shared" si="194"/>
        <v>0</v>
      </c>
      <c r="AF306" s="430">
        <f t="shared" si="184"/>
        <v>0</v>
      </c>
      <c r="AG306" s="481">
        <f t="shared" si="172"/>
        <v>0</v>
      </c>
      <c r="AH306" s="203">
        <f t="shared" si="173"/>
        <v>0</v>
      </c>
      <c r="AI306" s="714">
        <f>IFERROR(VLOOKUP($C306,'General Information'!$B$69:$C$88,2,0),0)</f>
        <v>0</v>
      </c>
      <c r="AJ306" s="749">
        <f t="shared" si="174"/>
        <v>0</v>
      </c>
      <c r="AK306" s="749">
        <f t="shared" si="175"/>
        <v>0</v>
      </c>
      <c r="AL306" s="749">
        <f t="shared" si="176"/>
        <v>0</v>
      </c>
      <c r="AM306" s="749">
        <f t="shared" si="177"/>
        <v>0</v>
      </c>
      <c r="AN306" s="749">
        <f t="shared" si="178"/>
        <v>0</v>
      </c>
      <c r="AO306" s="749">
        <f t="shared" si="179"/>
        <v>0</v>
      </c>
      <c r="AP306" s="749">
        <f t="shared" si="180"/>
        <v>0</v>
      </c>
      <c r="AQ306" s="749">
        <f t="shared" si="181"/>
        <v>0</v>
      </c>
      <c r="AR306" s="749">
        <f t="shared" si="182"/>
        <v>0</v>
      </c>
      <c r="AS306" s="749">
        <f t="shared" si="183"/>
        <v>0</v>
      </c>
    </row>
    <row r="307" spans="1:45" outlineLevel="1" x14ac:dyDescent="0.2">
      <c r="B307" s="103">
        <v>96</v>
      </c>
      <c r="C307" s="38"/>
      <c r="D307" s="38"/>
      <c r="E307" s="33"/>
      <c r="F307" s="5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1"/>
      <c r="R307" s="120"/>
      <c r="S307" s="60"/>
      <c r="T307" s="60"/>
      <c r="U307" s="60"/>
      <c r="V307" s="176">
        <f t="shared" si="185"/>
        <v>0</v>
      </c>
      <c r="W307" s="176">
        <f t="shared" si="186"/>
        <v>0</v>
      </c>
      <c r="X307" s="176">
        <f t="shared" si="187"/>
        <v>0</v>
      </c>
      <c r="Y307" s="176">
        <f t="shared" si="188"/>
        <v>0</v>
      </c>
      <c r="Z307" s="176">
        <f t="shared" si="189"/>
        <v>0</v>
      </c>
      <c r="AA307" s="176">
        <f t="shared" si="190"/>
        <v>0</v>
      </c>
      <c r="AB307" s="176">
        <f t="shared" si="191"/>
        <v>0</v>
      </c>
      <c r="AC307" s="176">
        <f t="shared" si="192"/>
        <v>0</v>
      </c>
      <c r="AD307" s="176">
        <f t="shared" si="193"/>
        <v>0</v>
      </c>
      <c r="AE307" s="176">
        <f t="shared" si="194"/>
        <v>0</v>
      </c>
      <c r="AF307" s="430">
        <f t="shared" si="184"/>
        <v>0</v>
      </c>
      <c r="AG307" s="481">
        <f t="shared" si="172"/>
        <v>0</v>
      </c>
      <c r="AH307" s="203">
        <f t="shared" si="173"/>
        <v>0</v>
      </c>
      <c r="AI307" s="714">
        <f>IFERROR(VLOOKUP($C307,'General Information'!$B$69:$C$88,2,0),0)</f>
        <v>0</v>
      </c>
      <c r="AJ307" s="749">
        <f t="shared" si="174"/>
        <v>0</v>
      </c>
      <c r="AK307" s="749">
        <f t="shared" si="175"/>
        <v>0</v>
      </c>
      <c r="AL307" s="749">
        <f t="shared" si="176"/>
        <v>0</v>
      </c>
      <c r="AM307" s="749">
        <f t="shared" si="177"/>
        <v>0</v>
      </c>
      <c r="AN307" s="749">
        <f t="shared" si="178"/>
        <v>0</v>
      </c>
      <c r="AO307" s="749">
        <f t="shared" si="179"/>
        <v>0</v>
      </c>
      <c r="AP307" s="749">
        <f t="shared" si="180"/>
        <v>0</v>
      </c>
      <c r="AQ307" s="749">
        <f t="shared" si="181"/>
        <v>0</v>
      </c>
      <c r="AR307" s="749">
        <f t="shared" si="182"/>
        <v>0</v>
      </c>
      <c r="AS307" s="749">
        <f t="shared" si="183"/>
        <v>0</v>
      </c>
    </row>
    <row r="308" spans="1:45" outlineLevel="1" x14ac:dyDescent="0.2">
      <c r="B308" s="103">
        <v>97</v>
      </c>
      <c r="C308" s="38"/>
      <c r="D308" s="38"/>
      <c r="E308" s="33"/>
      <c r="F308" s="5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1"/>
      <c r="R308" s="120"/>
      <c r="S308" s="60"/>
      <c r="T308" s="60"/>
      <c r="U308" s="60"/>
      <c r="V308" s="176">
        <f t="shared" si="185"/>
        <v>0</v>
      </c>
      <c r="W308" s="176">
        <f t="shared" si="186"/>
        <v>0</v>
      </c>
      <c r="X308" s="176">
        <f t="shared" si="187"/>
        <v>0</v>
      </c>
      <c r="Y308" s="176">
        <f t="shared" si="188"/>
        <v>0</v>
      </c>
      <c r="Z308" s="176">
        <f t="shared" si="189"/>
        <v>0</v>
      </c>
      <c r="AA308" s="176">
        <f t="shared" si="190"/>
        <v>0</v>
      </c>
      <c r="AB308" s="176">
        <f t="shared" si="191"/>
        <v>0</v>
      </c>
      <c r="AC308" s="176">
        <f t="shared" si="192"/>
        <v>0</v>
      </c>
      <c r="AD308" s="176">
        <f t="shared" si="193"/>
        <v>0</v>
      </c>
      <c r="AE308" s="176">
        <f t="shared" si="194"/>
        <v>0</v>
      </c>
      <c r="AF308" s="430">
        <f t="shared" si="184"/>
        <v>0</v>
      </c>
      <c r="AG308" s="481">
        <f t="shared" si="172"/>
        <v>0</v>
      </c>
      <c r="AH308" s="203">
        <f t="shared" si="173"/>
        <v>0</v>
      </c>
      <c r="AI308" s="714">
        <f>IFERROR(VLOOKUP($C308,'General Information'!$B$69:$C$88,2,0),0)</f>
        <v>0</v>
      </c>
      <c r="AJ308" s="749">
        <f t="shared" si="174"/>
        <v>0</v>
      </c>
      <c r="AK308" s="749">
        <f t="shared" si="175"/>
        <v>0</v>
      </c>
      <c r="AL308" s="749">
        <f t="shared" si="176"/>
        <v>0</v>
      </c>
      <c r="AM308" s="749">
        <f t="shared" si="177"/>
        <v>0</v>
      </c>
      <c r="AN308" s="749">
        <f t="shared" si="178"/>
        <v>0</v>
      </c>
      <c r="AO308" s="749">
        <f t="shared" si="179"/>
        <v>0</v>
      </c>
      <c r="AP308" s="749">
        <f t="shared" si="180"/>
        <v>0</v>
      </c>
      <c r="AQ308" s="749">
        <f t="shared" si="181"/>
        <v>0</v>
      </c>
      <c r="AR308" s="749">
        <f t="shared" si="182"/>
        <v>0</v>
      </c>
      <c r="AS308" s="749">
        <f t="shared" si="183"/>
        <v>0</v>
      </c>
    </row>
    <row r="309" spans="1:45" outlineLevel="1" x14ac:dyDescent="0.2">
      <c r="B309" s="103">
        <v>98</v>
      </c>
      <c r="C309" s="38"/>
      <c r="D309" s="38"/>
      <c r="E309" s="33"/>
      <c r="F309" s="5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1"/>
      <c r="R309" s="120"/>
      <c r="S309" s="60"/>
      <c r="T309" s="60"/>
      <c r="U309" s="60"/>
      <c r="V309" s="176">
        <f t="shared" si="185"/>
        <v>0</v>
      </c>
      <c r="W309" s="176">
        <f t="shared" si="186"/>
        <v>0</v>
      </c>
      <c r="X309" s="176">
        <f t="shared" si="187"/>
        <v>0</v>
      </c>
      <c r="Y309" s="176">
        <f t="shared" si="188"/>
        <v>0</v>
      </c>
      <c r="Z309" s="176">
        <f t="shared" si="189"/>
        <v>0</v>
      </c>
      <c r="AA309" s="176">
        <f t="shared" si="190"/>
        <v>0</v>
      </c>
      <c r="AB309" s="176">
        <f t="shared" si="191"/>
        <v>0</v>
      </c>
      <c r="AC309" s="176">
        <f t="shared" si="192"/>
        <v>0</v>
      </c>
      <c r="AD309" s="176">
        <f t="shared" si="193"/>
        <v>0</v>
      </c>
      <c r="AE309" s="176">
        <f t="shared" si="194"/>
        <v>0</v>
      </c>
      <c r="AF309" s="430">
        <f t="shared" si="184"/>
        <v>0</v>
      </c>
      <c r="AG309" s="481">
        <f t="shared" si="172"/>
        <v>0</v>
      </c>
      <c r="AH309" s="203">
        <f t="shared" si="173"/>
        <v>0</v>
      </c>
      <c r="AI309" s="714">
        <f>IFERROR(VLOOKUP($C309,'General Information'!$B$69:$C$88,2,0),0)</f>
        <v>0</v>
      </c>
      <c r="AJ309" s="749">
        <f t="shared" si="174"/>
        <v>0</v>
      </c>
      <c r="AK309" s="749">
        <f t="shared" si="175"/>
        <v>0</v>
      </c>
      <c r="AL309" s="749">
        <f t="shared" si="176"/>
        <v>0</v>
      </c>
      <c r="AM309" s="749">
        <f t="shared" si="177"/>
        <v>0</v>
      </c>
      <c r="AN309" s="749">
        <f t="shared" si="178"/>
        <v>0</v>
      </c>
      <c r="AO309" s="749">
        <f t="shared" si="179"/>
        <v>0</v>
      </c>
      <c r="AP309" s="749">
        <f t="shared" si="180"/>
        <v>0</v>
      </c>
      <c r="AQ309" s="749">
        <f t="shared" si="181"/>
        <v>0</v>
      </c>
      <c r="AR309" s="749">
        <f t="shared" si="182"/>
        <v>0</v>
      </c>
      <c r="AS309" s="749">
        <f t="shared" si="183"/>
        <v>0</v>
      </c>
    </row>
    <row r="310" spans="1:45" outlineLevel="1" x14ac:dyDescent="0.2">
      <c r="B310" s="103">
        <v>99</v>
      </c>
      <c r="C310" s="38"/>
      <c r="D310" s="38"/>
      <c r="E310" s="33"/>
      <c r="F310" s="5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1"/>
      <c r="R310" s="120"/>
      <c r="S310" s="60"/>
      <c r="T310" s="60"/>
      <c r="U310" s="60"/>
      <c r="V310" s="176">
        <f t="shared" si="185"/>
        <v>0</v>
      </c>
      <c r="W310" s="176">
        <f t="shared" si="186"/>
        <v>0</v>
      </c>
      <c r="X310" s="176">
        <f t="shared" si="187"/>
        <v>0</v>
      </c>
      <c r="Y310" s="176">
        <f t="shared" si="188"/>
        <v>0</v>
      </c>
      <c r="Z310" s="176">
        <f t="shared" si="189"/>
        <v>0</v>
      </c>
      <c r="AA310" s="176">
        <f t="shared" si="190"/>
        <v>0</v>
      </c>
      <c r="AB310" s="176">
        <f t="shared" si="191"/>
        <v>0</v>
      </c>
      <c r="AC310" s="176">
        <f t="shared" si="192"/>
        <v>0</v>
      </c>
      <c r="AD310" s="176">
        <f t="shared" si="193"/>
        <v>0</v>
      </c>
      <c r="AE310" s="176">
        <f t="shared" si="194"/>
        <v>0</v>
      </c>
      <c r="AF310" s="430">
        <f t="shared" si="184"/>
        <v>0</v>
      </c>
      <c r="AG310" s="481">
        <f t="shared" si="172"/>
        <v>0</v>
      </c>
      <c r="AH310" s="203">
        <f t="shared" si="173"/>
        <v>0</v>
      </c>
      <c r="AI310" s="714">
        <f>IFERROR(VLOOKUP($C310,'General Information'!$B$69:$C$88,2,0),0)</f>
        <v>0</v>
      </c>
      <c r="AJ310" s="749">
        <f t="shared" si="174"/>
        <v>0</v>
      </c>
      <c r="AK310" s="749">
        <f t="shared" si="175"/>
        <v>0</v>
      </c>
      <c r="AL310" s="749">
        <f t="shared" si="176"/>
        <v>0</v>
      </c>
      <c r="AM310" s="749">
        <f t="shared" si="177"/>
        <v>0</v>
      </c>
      <c r="AN310" s="749">
        <f t="shared" si="178"/>
        <v>0</v>
      </c>
      <c r="AO310" s="749">
        <f t="shared" si="179"/>
        <v>0</v>
      </c>
      <c r="AP310" s="749">
        <f t="shared" si="180"/>
        <v>0</v>
      </c>
      <c r="AQ310" s="749">
        <f t="shared" si="181"/>
        <v>0</v>
      </c>
      <c r="AR310" s="749">
        <f t="shared" si="182"/>
        <v>0</v>
      </c>
      <c r="AS310" s="749">
        <f t="shared" si="183"/>
        <v>0</v>
      </c>
    </row>
    <row r="311" spans="1:45" outlineLevel="1" x14ac:dyDescent="0.2">
      <c r="B311" s="103">
        <v>100</v>
      </c>
      <c r="C311" s="38"/>
      <c r="D311" s="38"/>
      <c r="E311" s="33"/>
      <c r="F311" s="5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1"/>
      <c r="R311" s="120"/>
      <c r="S311" s="60"/>
      <c r="T311" s="60"/>
      <c r="U311" s="60"/>
      <c r="V311" s="176">
        <f t="shared" si="185"/>
        <v>0</v>
      </c>
      <c r="W311" s="176">
        <f t="shared" si="186"/>
        <v>0</v>
      </c>
      <c r="X311" s="176">
        <f t="shared" si="187"/>
        <v>0</v>
      </c>
      <c r="Y311" s="176">
        <f t="shared" si="188"/>
        <v>0</v>
      </c>
      <c r="Z311" s="176">
        <f t="shared" si="189"/>
        <v>0</v>
      </c>
      <c r="AA311" s="176">
        <f t="shared" si="190"/>
        <v>0</v>
      </c>
      <c r="AB311" s="176">
        <f t="shared" si="191"/>
        <v>0</v>
      </c>
      <c r="AC311" s="176">
        <f t="shared" si="192"/>
        <v>0</v>
      </c>
      <c r="AD311" s="176">
        <f t="shared" si="193"/>
        <v>0</v>
      </c>
      <c r="AE311" s="176">
        <f t="shared" si="194"/>
        <v>0</v>
      </c>
      <c r="AF311" s="430">
        <f t="shared" si="184"/>
        <v>0</v>
      </c>
      <c r="AG311" s="481">
        <f t="shared" si="172"/>
        <v>0</v>
      </c>
      <c r="AH311" s="203">
        <f t="shared" si="173"/>
        <v>0</v>
      </c>
      <c r="AI311" s="714">
        <f>IFERROR(VLOOKUP($C311,'General Information'!$B$69:$C$88,2,0),0)</f>
        <v>0</v>
      </c>
      <c r="AJ311" s="749">
        <f t="shared" si="174"/>
        <v>0</v>
      </c>
      <c r="AK311" s="749">
        <f t="shared" si="175"/>
        <v>0</v>
      </c>
      <c r="AL311" s="749">
        <f t="shared" si="176"/>
        <v>0</v>
      </c>
      <c r="AM311" s="749">
        <f t="shared" si="177"/>
        <v>0</v>
      </c>
      <c r="AN311" s="749">
        <f t="shared" si="178"/>
        <v>0</v>
      </c>
      <c r="AO311" s="749">
        <f t="shared" si="179"/>
        <v>0</v>
      </c>
      <c r="AP311" s="749">
        <f t="shared" si="180"/>
        <v>0</v>
      </c>
      <c r="AQ311" s="749">
        <f t="shared" si="181"/>
        <v>0</v>
      </c>
      <c r="AR311" s="749">
        <f t="shared" si="182"/>
        <v>0</v>
      </c>
      <c r="AS311" s="749">
        <f t="shared" si="183"/>
        <v>0</v>
      </c>
    </row>
    <row r="312" spans="1:45" s="480" customFormat="1" ht="21.75" customHeight="1" x14ac:dyDescent="0.2">
      <c r="A312" s="104" t="s">
        <v>356</v>
      </c>
      <c r="B312" s="94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AF312" s="430"/>
      <c r="AG312" s="96"/>
      <c r="AI312" s="714"/>
    </row>
    <row r="313" spans="1:45" s="478" customFormat="1" ht="15" customHeight="1" x14ac:dyDescent="0.25">
      <c r="A313" s="477"/>
      <c r="B313" s="669" t="s">
        <v>4</v>
      </c>
      <c r="C313" s="669"/>
      <c r="D313" s="669"/>
      <c r="E313" s="426"/>
      <c r="F313" s="43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435"/>
      <c r="R313" s="106"/>
      <c r="S313" s="106"/>
      <c r="T313" s="106"/>
      <c r="U313" s="106"/>
      <c r="V313" s="107">
        <f>SUM(V315:V364)</f>
        <v>39250</v>
      </c>
      <c r="W313" s="107">
        <f t="shared" ref="W313:AG313" si="195">SUM(W315:W364)</f>
        <v>39381.5</v>
      </c>
      <c r="X313" s="107">
        <f t="shared" si="195"/>
        <v>39516.458449999998</v>
      </c>
      <c r="Y313" s="107">
        <f t="shared" si="195"/>
        <v>39654.966307235001</v>
      </c>
      <c r="Z313" s="107">
        <f t="shared" si="195"/>
        <v>39797.116921115281</v>
      </c>
      <c r="AA313" s="107">
        <f t="shared" si="195"/>
        <v>39943.006096140612</v>
      </c>
      <c r="AB313" s="107">
        <f t="shared" si="195"/>
        <v>0</v>
      </c>
      <c r="AC313" s="107">
        <f t="shared" si="195"/>
        <v>0</v>
      </c>
      <c r="AD313" s="107">
        <f t="shared" si="195"/>
        <v>0</v>
      </c>
      <c r="AE313" s="107">
        <f t="shared" si="195"/>
        <v>0</v>
      </c>
      <c r="AF313" s="107">
        <f t="shared" si="195"/>
        <v>237543.0477744909</v>
      </c>
      <c r="AG313" s="105">
        <f t="shared" si="195"/>
        <v>204012.4086095549</v>
      </c>
      <c r="AH313" s="113">
        <f>IFERROR(SUM(AH315:AH364),0)</f>
        <v>4.3744121910089381E-3</v>
      </c>
      <c r="AI313" s="714"/>
    </row>
    <row r="314" spans="1:45" s="109" customFormat="1" ht="42" customHeight="1" x14ac:dyDescent="0.2">
      <c r="B314" s="172"/>
      <c r="C314" s="88" t="s">
        <v>498</v>
      </c>
      <c r="D314" s="88" t="s">
        <v>135</v>
      </c>
      <c r="E314" s="88" t="s">
        <v>136</v>
      </c>
      <c r="F314" s="88" t="s">
        <v>138</v>
      </c>
      <c r="G314" s="88" t="s">
        <v>89</v>
      </c>
      <c r="H314" s="88" t="s">
        <v>111</v>
      </c>
      <c r="I314" s="88" t="s">
        <v>112</v>
      </c>
      <c r="J314" s="88" t="s">
        <v>113</v>
      </c>
      <c r="K314" s="88" t="s">
        <v>114</v>
      </c>
      <c r="L314" s="88" t="s">
        <v>115</v>
      </c>
      <c r="M314" s="88" t="s">
        <v>116</v>
      </c>
      <c r="N314" s="88" t="s">
        <v>117</v>
      </c>
      <c r="O314" s="88" t="s">
        <v>118</v>
      </c>
      <c r="P314" s="88" t="s">
        <v>119</v>
      </c>
      <c r="Q314" s="88" t="s">
        <v>26</v>
      </c>
      <c r="R314" s="88" t="s">
        <v>26</v>
      </c>
      <c r="S314" s="88" t="s">
        <v>25</v>
      </c>
      <c r="T314" s="88" t="s">
        <v>133</v>
      </c>
      <c r="U314" s="88" t="s">
        <v>134</v>
      </c>
      <c r="V314" s="88" t="s">
        <v>120</v>
      </c>
      <c r="W314" s="88" t="s">
        <v>121</v>
      </c>
      <c r="X314" s="88" t="s">
        <v>122</v>
      </c>
      <c r="Y314" s="88" t="s">
        <v>123</v>
      </c>
      <c r="Z314" s="88" t="s">
        <v>124</v>
      </c>
      <c r="AA314" s="88" t="s">
        <v>125</v>
      </c>
      <c r="AB314" s="88" t="s">
        <v>126</v>
      </c>
      <c r="AC314" s="88" t="s">
        <v>127</v>
      </c>
      <c r="AD314" s="88" t="s">
        <v>128</v>
      </c>
      <c r="AE314" s="88" t="s">
        <v>129</v>
      </c>
      <c r="AF314" s="88" t="s">
        <v>130</v>
      </c>
      <c r="AG314" s="88" t="s">
        <v>88</v>
      </c>
      <c r="AH314" s="88" t="s">
        <v>371</v>
      </c>
      <c r="AI314" s="714"/>
    </row>
    <row r="315" spans="1:45" x14ac:dyDescent="0.2">
      <c r="B315" s="139">
        <v>1</v>
      </c>
      <c r="C315" s="38" t="s">
        <v>552</v>
      </c>
      <c r="D315" s="38"/>
      <c r="E315" s="33" t="s">
        <v>620</v>
      </c>
      <c r="F315" s="57">
        <v>1</v>
      </c>
      <c r="G315" s="33">
        <v>34000</v>
      </c>
      <c r="H315" s="33">
        <v>34000</v>
      </c>
      <c r="I315" s="33">
        <v>34000</v>
      </c>
      <c r="J315" s="33">
        <v>34000</v>
      </c>
      <c r="K315" s="33">
        <v>34000</v>
      </c>
      <c r="L315" s="33">
        <v>34000</v>
      </c>
      <c r="M315" s="33"/>
      <c r="N315" s="33"/>
      <c r="O315" s="33"/>
      <c r="P315" s="33"/>
      <c r="Q315" s="121"/>
      <c r="R315" s="120"/>
      <c r="S315" s="60"/>
      <c r="T315" s="60"/>
      <c r="U315" s="60"/>
      <c r="V315" s="2">
        <f t="shared" ref="V315:V329" si="196">$F315*G315</f>
        <v>34000</v>
      </c>
      <c r="W315" s="2">
        <f t="shared" ref="W315:W329" si="197">$F315*H315</f>
        <v>34000</v>
      </c>
      <c r="X315" s="2">
        <f t="shared" ref="X315:X329" si="198">$F315*I315</f>
        <v>34000</v>
      </c>
      <c r="Y315" s="2">
        <f t="shared" ref="Y315:Y329" si="199">$F315*J315</f>
        <v>34000</v>
      </c>
      <c r="Z315" s="2">
        <f t="shared" ref="Z315:Z329" si="200">$F315*K315</f>
        <v>34000</v>
      </c>
      <c r="AA315" s="2">
        <f t="shared" ref="AA315:AA329" si="201">$F315*L315</f>
        <v>34000</v>
      </c>
      <c r="AB315" s="2">
        <f t="shared" ref="AB315:AB329" si="202">$F315*M315</f>
        <v>0</v>
      </c>
      <c r="AC315" s="2">
        <f t="shared" ref="AC315:AC329" si="203">$F315*N315</f>
        <v>0</v>
      </c>
      <c r="AD315" s="2">
        <f t="shared" ref="AD315:AD329" si="204">$F315*O315</f>
        <v>0</v>
      </c>
      <c r="AE315" s="2">
        <f t="shared" ref="AE315:AE329" si="205">$F315*P315</f>
        <v>0</v>
      </c>
      <c r="AF315" s="202">
        <f>SUM(V315:AE315)</f>
        <v>204000</v>
      </c>
      <c r="AG315" s="178">
        <f t="shared" ref="AG315:AG346" si="206">SUM(G315:P315)</f>
        <v>204000</v>
      </c>
      <c r="AH315" s="203">
        <f t="shared" ref="AH315:AH346" si="207">IFERROR($AF315/SUM($AF$7,$AF$210,$AF$313,$AF$366,$AF$569,$AF$622),0)</f>
        <v>3.7567089221360647E-3</v>
      </c>
      <c r="AI315" s="714">
        <f>IFERROR(VLOOKUP($C315,'General Information'!$B$69:$C$88,2,0),0)</f>
        <v>0.158</v>
      </c>
      <c r="AJ315" s="749">
        <f t="shared" ref="AJ315:AJ364" si="208">(1+$AI315)*V315</f>
        <v>39372</v>
      </c>
      <c r="AK315" s="749">
        <f t="shared" ref="AK315:AK364" si="209">(1+$AI315)*W315</f>
        <v>39372</v>
      </c>
      <c r="AL315" s="749">
        <f t="shared" ref="AL315:AL364" si="210">(1+$AI315)*X315</f>
        <v>39372</v>
      </c>
      <c r="AM315" s="749">
        <f t="shared" ref="AM315:AM364" si="211">(1+$AI315)*Y315</f>
        <v>39372</v>
      </c>
      <c r="AN315" s="749">
        <f t="shared" ref="AN315:AN364" si="212">(1+$AI315)*Z315</f>
        <v>39372</v>
      </c>
      <c r="AO315" s="749">
        <f t="shared" ref="AO315:AO364" si="213">(1+$AI315)*AA315</f>
        <v>39372</v>
      </c>
      <c r="AP315" s="749">
        <f t="shared" ref="AP315:AP364" si="214">(1+$AI315)*AB315</f>
        <v>0</v>
      </c>
      <c r="AQ315" s="749">
        <f t="shared" ref="AQ315:AQ364" si="215">(1+$AI315)*AC315</f>
        <v>0</v>
      </c>
      <c r="AR315" s="749">
        <f t="shared" ref="AR315:AR364" si="216">(1+$AI315)*AD315</f>
        <v>0</v>
      </c>
      <c r="AS315" s="749">
        <f t="shared" ref="AS315:AS364" si="217">(1+$AI315)*AE315</f>
        <v>0</v>
      </c>
    </row>
    <row r="316" spans="1:45" x14ac:dyDescent="0.2">
      <c r="B316" s="139">
        <v>2</v>
      </c>
      <c r="C316" s="38" t="s">
        <v>556</v>
      </c>
      <c r="D316" s="38" t="s">
        <v>678</v>
      </c>
      <c r="E316" s="33"/>
      <c r="F316" s="57">
        <v>250</v>
      </c>
      <c r="G316" s="33">
        <v>1</v>
      </c>
      <c r="H316" s="33">
        <v>1</v>
      </c>
      <c r="I316" s="33">
        <v>1</v>
      </c>
      <c r="J316" s="33">
        <v>1</v>
      </c>
      <c r="K316" s="33">
        <v>1</v>
      </c>
      <c r="L316" s="33">
        <v>1</v>
      </c>
      <c r="M316" s="33"/>
      <c r="N316" s="33"/>
      <c r="O316" s="33"/>
      <c r="P316" s="33"/>
      <c r="Q316" s="121"/>
      <c r="R316" s="120"/>
      <c r="S316" s="60"/>
      <c r="T316" s="60"/>
      <c r="U316" s="60"/>
      <c r="V316" s="176">
        <f t="shared" si="196"/>
        <v>250</v>
      </c>
      <c r="W316" s="176">
        <f t="shared" si="197"/>
        <v>250</v>
      </c>
      <c r="X316" s="176">
        <f t="shared" si="198"/>
        <v>250</v>
      </c>
      <c r="Y316" s="176">
        <f t="shared" si="199"/>
        <v>250</v>
      </c>
      <c r="Z316" s="176">
        <f t="shared" si="200"/>
        <v>250</v>
      </c>
      <c r="AA316" s="176">
        <f t="shared" si="201"/>
        <v>250</v>
      </c>
      <c r="AB316" s="176">
        <f t="shared" si="202"/>
        <v>0</v>
      </c>
      <c r="AC316" s="176">
        <f t="shared" si="203"/>
        <v>0</v>
      </c>
      <c r="AD316" s="176">
        <f t="shared" si="204"/>
        <v>0</v>
      </c>
      <c r="AE316" s="176">
        <f t="shared" si="205"/>
        <v>0</v>
      </c>
      <c r="AF316" s="430">
        <f>SUM(V316:AE316)</f>
        <v>1500</v>
      </c>
      <c r="AG316" s="178">
        <f t="shared" si="206"/>
        <v>6</v>
      </c>
      <c r="AH316" s="203">
        <f t="shared" si="207"/>
        <v>2.7622859721588713E-5</v>
      </c>
      <c r="AI316" s="714">
        <f>IFERROR(VLOOKUP($C316,'General Information'!$B$69:$C$88,2,0),0)</f>
        <v>0.13</v>
      </c>
      <c r="AJ316" s="749">
        <f t="shared" si="208"/>
        <v>282.5</v>
      </c>
      <c r="AK316" s="749">
        <f t="shared" si="209"/>
        <v>282.5</v>
      </c>
      <c r="AL316" s="749">
        <f t="shared" si="210"/>
        <v>282.5</v>
      </c>
      <c r="AM316" s="749">
        <f t="shared" si="211"/>
        <v>282.5</v>
      </c>
      <c r="AN316" s="749">
        <f t="shared" si="212"/>
        <v>282.5</v>
      </c>
      <c r="AO316" s="749">
        <f t="shared" si="213"/>
        <v>282.5</v>
      </c>
      <c r="AP316" s="749">
        <f t="shared" si="214"/>
        <v>0</v>
      </c>
      <c r="AQ316" s="749">
        <f t="shared" si="215"/>
        <v>0</v>
      </c>
      <c r="AR316" s="749">
        <f t="shared" si="216"/>
        <v>0</v>
      </c>
      <c r="AS316" s="749">
        <f t="shared" si="217"/>
        <v>0</v>
      </c>
    </row>
    <row r="317" spans="1:45" x14ac:dyDescent="0.2">
      <c r="B317" s="139">
        <v>3</v>
      </c>
      <c r="C317" s="38" t="s">
        <v>557</v>
      </c>
      <c r="D317" s="38" t="s">
        <v>4</v>
      </c>
      <c r="E317" s="33"/>
      <c r="F317" s="57">
        <v>5000</v>
      </c>
      <c r="G317" s="33">
        <v>1</v>
      </c>
      <c r="H317" s="33">
        <v>1.0263</v>
      </c>
      <c r="I317" s="33">
        <v>1.05329169</v>
      </c>
      <c r="J317" s="33">
        <v>1.0809932614469999</v>
      </c>
      <c r="K317" s="33">
        <v>1.1094233842230561</v>
      </c>
      <c r="L317" s="33">
        <v>1.1386012192281225</v>
      </c>
      <c r="M317" s="33"/>
      <c r="N317" s="33"/>
      <c r="O317" s="33"/>
      <c r="P317" s="33"/>
      <c r="Q317" s="121"/>
      <c r="R317" s="120"/>
      <c r="S317" s="60"/>
      <c r="T317" s="60"/>
      <c r="U317" s="60"/>
      <c r="V317" s="176">
        <f t="shared" si="196"/>
        <v>5000</v>
      </c>
      <c r="W317" s="176">
        <f t="shared" si="197"/>
        <v>5131.5</v>
      </c>
      <c r="X317" s="176">
        <f t="shared" si="198"/>
        <v>5266.4584500000001</v>
      </c>
      <c r="Y317" s="176">
        <f t="shared" si="199"/>
        <v>5404.9663072349995</v>
      </c>
      <c r="Z317" s="176">
        <f t="shared" si="200"/>
        <v>5547.1169211152801</v>
      </c>
      <c r="AA317" s="176">
        <f t="shared" si="201"/>
        <v>5693.0060961406125</v>
      </c>
      <c r="AB317" s="176">
        <f t="shared" si="202"/>
        <v>0</v>
      </c>
      <c r="AC317" s="176">
        <f t="shared" si="203"/>
        <v>0</v>
      </c>
      <c r="AD317" s="176">
        <f t="shared" si="204"/>
        <v>0</v>
      </c>
      <c r="AE317" s="176">
        <f t="shared" si="205"/>
        <v>0</v>
      </c>
      <c r="AF317" s="430">
        <f t="shared" ref="AF317:AF364" si="218">SUM(V317:AE317)</f>
        <v>32043.047774490893</v>
      </c>
      <c r="AG317" s="178">
        <f t="shared" si="206"/>
        <v>6.4086095548981783</v>
      </c>
      <c r="AH317" s="203">
        <f t="shared" si="207"/>
        <v>5.9008040915128489E-4</v>
      </c>
      <c r="AI317" s="714">
        <f>IFERROR(VLOOKUP($C317,'General Information'!$B$69:$C$88,2,0),0)</f>
        <v>0.16</v>
      </c>
      <c r="AJ317" s="749">
        <f t="shared" si="208"/>
        <v>5800</v>
      </c>
      <c r="AK317" s="749">
        <f t="shared" si="209"/>
        <v>5952.54</v>
      </c>
      <c r="AL317" s="749">
        <f t="shared" si="210"/>
        <v>6109.0918019999999</v>
      </c>
      <c r="AM317" s="749">
        <f t="shared" si="211"/>
        <v>6269.760916392599</v>
      </c>
      <c r="AN317" s="749">
        <f t="shared" si="212"/>
        <v>6434.6556284937242</v>
      </c>
      <c r="AO317" s="749">
        <f t="shared" si="213"/>
        <v>6603.8870715231096</v>
      </c>
      <c r="AP317" s="749">
        <f t="shared" si="214"/>
        <v>0</v>
      </c>
      <c r="AQ317" s="749">
        <f t="shared" si="215"/>
        <v>0</v>
      </c>
      <c r="AR317" s="749">
        <f t="shared" si="216"/>
        <v>0</v>
      </c>
      <c r="AS317" s="749">
        <f t="shared" si="217"/>
        <v>0</v>
      </c>
    </row>
    <row r="318" spans="1:45" x14ac:dyDescent="0.2">
      <c r="B318" s="139">
        <v>4</v>
      </c>
      <c r="C318" s="38"/>
      <c r="D318" s="38"/>
      <c r="E318" s="33"/>
      <c r="F318" s="57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121"/>
      <c r="R318" s="120"/>
      <c r="S318" s="60"/>
      <c r="T318" s="60"/>
      <c r="U318" s="60"/>
      <c r="V318" s="176">
        <f t="shared" si="196"/>
        <v>0</v>
      </c>
      <c r="W318" s="176">
        <f t="shared" si="197"/>
        <v>0</v>
      </c>
      <c r="X318" s="176">
        <f t="shared" si="198"/>
        <v>0</v>
      </c>
      <c r="Y318" s="176">
        <f t="shared" si="199"/>
        <v>0</v>
      </c>
      <c r="Z318" s="176">
        <f t="shared" si="200"/>
        <v>0</v>
      </c>
      <c r="AA318" s="176">
        <f t="shared" si="201"/>
        <v>0</v>
      </c>
      <c r="AB318" s="176">
        <f t="shared" si="202"/>
        <v>0</v>
      </c>
      <c r="AC318" s="176">
        <f t="shared" si="203"/>
        <v>0</v>
      </c>
      <c r="AD318" s="176">
        <f t="shared" si="204"/>
        <v>0</v>
      </c>
      <c r="AE318" s="176">
        <f t="shared" si="205"/>
        <v>0</v>
      </c>
      <c r="AF318" s="430">
        <f t="shared" si="218"/>
        <v>0</v>
      </c>
      <c r="AG318" s="178">
        <f t="shared" si="206"/>
        <v>0</v>
      </c>
      <c r="AH318" s="203">
        <f t="shared" si="207"/>
        <v>0</v>
      </c>
      <c r="AI318" s="714">
        <f>IFERROR(VLOOKUP($C318,'General Information'!$B$69:$C$88,2,0),0)</f>
        <v>0</v>
      </c>
      <c r="AJ318" s="749">
        <f t="shared" si="208"/>
        <v>0</v>
      </c>
      <c r="AK318" s="749">
        <f t="shared" si="209"/>
        <v>0</v>
      </c>
      <c r="AL318" s="749">
        <f t="shared" si="210"/>
        <v>0</v>
      </c>
      <c r="AM318" s="749">
        <f t="shared" si="211"/>
        <v>0</v>
      </c>
      <c r="AN318" s="749">
        <f t="shared" si="212"/>
        <v>0</v>
      </c>
      <c r="AO318" s="749">
        <f t="shared" si="213"/>
        <v>0</v>
      </c>
      <c r="AP318" s="749">
        <f t="shared" si="214"/>
        <v>0</v>
      </c>
      <c r="AQ318" s="749">
        <f t="shared" si="215"/>
        <v>0</v>
      </c>
      <c r="AR318" s="749">
        <f t="shared" si="216"/>
        <v>0</v>
      </c>
      <c r="AS318" s="749">
        <f t="shared" si="217"/>
        <v>0</v>
      </c>
    </row>
    <row r="319" spans="1:45" x14ac:dyDescent="0.2">
      <c r="B319" s="139">
        <v>5</v>
      </c>
      <c r="C319" s="38"/>
      <c r="D319" s="38"/>
      <c r="E319" s="33"/>
      <c r="F319" s="57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121"/>
      <c r="R319" s="120"/>
      <c r="S319" s="60"/>
      <c r="T319" s="60"/>
      <c r="U319" s="60"/>
      <c r="V319" s="176">
        <f t="shared" si="196"/>
        <v>0</v>
      </c>
      <c r="W319" s="176">
        <f t="shared" si="197"/>
        <v>0</v>
      </c>
      <c r="X319" s="176">
        <f t="shared" si="198"/>
        <v>0</v>
      </c>
      <c r="Y319" s="176">
        <f t="shared" si="199"/>
        <v>0</v>
      </c>
      <c r="Z319" s="176">
        <f t="shared" si="200"/>
        <v>0</v>
      </c>
      <c r="AA319" s="176">
        <f t="shared" si="201"/>
        <v>0</v>
      </c>
      <c r="AB319" s="176">
        <f t="shared" si="202"/>
        <v>0</v>
      </c>
      <c r="AC319" s="176">
        <f t="shared" si="203"/>
        <v>0</v>
      </c>
      <c r="AD319" s="176">
        <f t="shared" si="204"/>
        <v>0</v>
      </c>
      <c r="AE319" s="176">
        <f t="shared" si="205"/>
        <v>0</v>
      </c>
      <c r="AF319" s="430">
        <f t="shared" si="218"/>
        <v>0</v>
      </c>
      <c r="AG319" s="178">
        <f t="shared" si="206"/>
        <v>0</v>
      </c>
      <c r="AH319" s="203">
        <f t="shared" si="207"/>
        <v>0</v>
      </c>
      <c r="AI319" s="714">
        <f>IFERROR(VLOOKUP($C319,'General Information'!$B$69:$C$88,2,0),0)</f>
        <v>0</v>
      </c>
      <c r="AJ319" s="749">
        <f t="shared" si="208"/>
        <v>0</v>
      </c>
      <c r="AK319" s="749">
        <f t="shared" si="209"/>
        <v>0</v>
      </c>
      <c r="AL319" s="749">
        <f t="shared" si="210"/>
        <v>0</v>
      </c>
      <c r="AM319" s="749">
        <f t="shared" si="211"/>
        <v>0</v>
      </c>
      <c r="AN319" s="749">
        <f t="shared" si="212"/>
        <v>0</v>
      </c>
      <c r="AO319" s="749">
        <f t="shared" si="213"/>
        <v>0</v>
      </c>
      <c r="AP319" s="749">
        <f t="shared" si="214"/>
        <v>0</v>
      </c>
      <c r="AQ319" s="749">
        <f t="shared" si="215"/>
        <v>0</v>
      </c>
      <c r="AR319" s="749">
        <f t="shared" si="216"/>
        <v>0</v>
      </c>
      <c r="AS319" s="749">
        <f t="shared" si="217"/>
        <v>0</v>
      </c>
    </row>
    <row r="320" spans="1:45" x14ac:dyDescent="0.2">
      <c r="B320" s="139">
        <v>6</v>
      </c>
      <c r="C320" s="38"/>
      <c r="D320" s="38"/>
      <c r="E320" s="33"/>
      <c r="F320" s="57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121"/>
      <c r="R320" s="120"/>
      <c r="S320" s="60"/>
      <c r="T320" s="60"/>
      <c r="U320" s="60"/>
      <c r="V320" s="176">
        <f t="shared" si="196"/>
        <v>0</v>
      </c>
      <c r="W320" s="176">
        <f t="shared" si="197"/>
        <v>0</v>
      </c>
      <c r="X320" s="176">
        <f t="shared" si="198"/>
        <v>0</v>
      </c>
      <c r="Y320" s="176">
        <f t="shared" si="199"/>
        <v>0</v>
      </c>
      <c r="Z320" s="176">
        <f t="shared" si="200"/>
        <v>0</v>
      </c>
      <c r="AA320" s="176">
        <f t="shared" si="201"/>
        <v>0</v>
      </c>
      <c r="AB320" s="176">
        <f t="shared" si="202"/>
        <v>0</v>
      </c>
      <c r="AC320" s="176">
        <f t="shared" si="203"/>
        <v>0</v>
      </c>
      <c r="AD320" s="176">
        <f t="shared" si="204"/>
        <v>0</v>
      </c>
      <c r="AE320" s="176">
        <f t="shared" si="205"/>
        <v>0</v>
      </c>
      <c r="AF320" s="430">
        <f t="shared" si="218"/>
        <v>0</v>
      </c>
      <c r="AG320" s="178">
        <f t="shared" si="206"/>
        <v>0</v>
      </c>
      <c r="AH320" s="203">
        <f t="shared" si="207"/>
        <v>0</v>
      </c>
      <c r="AI320" s="714">
        <f>IFERROR(VLOOKUP($C320,'General Information'!$B$69:$C$88,2,0),0)</f>
        <v>0</v>
      </c>
      <c r="AJ320" s="749">
        <f t="shared" si="208"/>
        <v>0</v>
      </c>
      <c r="AK320" s="749">
        <f t="shared" si="209"/>
        <v>0</v>
      </c>
      <c r="AL320" s="749">
        <f t="shared" si="210"/>
        <v>0</v>
      </c>
      <c r="AM320" s="749">
        <f t="shared" si="211"/>
        <v>0</v>
      </c>
      <c r="AN320" s="749">
        <f t="shared" si="212"/>
        <v>0</v>
      </c>
      <c r="AO320" s="749">
        <f t="shared" si="213"/>
        <v>0</v>
      </c>
      <c r="AP320" s="749">
        <f t="shared" si="214"/>
        <v>0</v>
      </c>
      <c r="AQ320" s="749">
        <f t="shared" si="215"/>
        <v>0</v>
      </c>
      <c r="AR320" s="749">
        <f t="shared" si="216"/>
        <v>0</v>
      </c>
      <c r="AS320" s="749">
        <f t="shared" si="217"/>
        <v>0</v>
      </c>
    </row>
    <row r="321" spans="2:45" x14ac:dyDescent="0.2">
      <c r="B321" s="139">
        <v>7</v>
      </c>
      <c r="C321" s="38"/>
      <c r="D321" s="38"/>
      <c r="E321" s="33"/>
      <c r="F321" s="57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121"/>
      <c r="R321" s="120"/>
      <c r="S321" s="60"/>
      <c r="T321" s="60"/>
      <c r="U321" s="60"/>
      <c r="V321" s="176">
        <f t="shared" si="196"/>
        <v>0</v>
      </c>
      <c r="W321" s="176">
        <f t="shared" si="197"/>
        <v>0</v>
      </c>
      <c r="X321" s="176">
        <f t="shared" si="198"/>
        <v>0</v>
      </c>
      <c r="Y321" s="176">
        <f t="shared" si="199"/>
        <v>0</v>
      </c>
      <c r="Z321" s="176">
        <f t="shared" si="200"/>
        <v>0</v>
      </c>
      <c r="AA321" s="176">
        <f t="shared" si="201"/>
        <v>0</v>
      </c>
      <c r="AB321" s="176">
        <f t="shared" si="202"/>
        <v>0</v>
      </c>
      <c r="AC321" s="176">
        <f t="shared" si="203"/>
        <v>0</v>
      </c>
      <c r="AD321" s="176">
        <f t="shared" si="204"/>
        <v>0</v>
      </c>
      <c r="AE321" s="176">
        <f t="shared" si="205"/>
        <v>0</v>
      </c>
      <c r="AF321" s="430">
        <f t="shared" si="218"/>
        <v>0</v>
      </c>
      <c r="AG321" s="178">
        <f t="shared" si="206"/>
        <v>0</v>
      </c>
      <c r="AH321" s="203">
        <f t="shared" si="207"/>
        <v>0</v>
      </c>
      <c r="AI321" s="714">
        <f>IFERROR(VLOOKUP($C321,'General Information'!$B$69:$C$88,2,0),0)</f>
        <v>0</v>
      </c>
      <c r="AJ321" s="749">
        <f t="shared" si="208"/>
        <v>0</v>
      </c>
      <c r="AK321" s="749">
        <f t="shared" si="209"/>
        <v>0</v>
      </c>
      <c r="AL321" s="749">
        <f t="shared" si="210"/>
        <v>0</v>
      </c>
      <c r="AM321" s="749">
        <f t="shared" si="211"/>
        <v>0</v>
      </c>
      <c r="AN321" s="749">
        <f t="shared" si="212"/>
        <v>0</v>
      </c>
      <c r="AO321" s="749">
        <f t="shared" si="213"/>
        <v>0</v>
      </c>
      <c r="AP321" s="749">
        <f t="shared" si="214"/>
        <v>0</v>
      </c>
      <c r="AQ321" s="749">
        <f t="shared" si="215"/>
        <v>0</v>
      </c>
      <c r="AR321" s="749">
        <f t="shared" si="216"/>
        <v>0</v>
      </c>
      <c r="AS321" s="749">
        <f t="shared" si="217"/>
        <v>0</v>
      </c>
    </row>
    <row r="322" spans="2:45" x14ac:dyDescent="0.2">
      <c r="B322" s="139">
        <v>8</v>
      </c>
      <c r="C322" s="38"/>
      <c r="D322" s="38"/>
      <c r="E322" s="33"/>
      <c r="F322" s="57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121"/>
      <c r="R322" s="120"/>
      <c r="S322" s="60"/>
      <c r="T322" s="60"/>
      <c r="U322" s="60"/>
      <c r="V322" s="176">
        <f t="shared" si="196"/>
        <v>0</v>
      </c>
      <c r="W322" s="176">
        <f t="shared" si="197"/>
        <v>0</v>
      </c>
      <c r="X322" s="176">
        <f t="shared" si="198"/>
        <v>0</v>
      </c>
      <c r="Y322" s="176">
        <f t="shared" si="199"/>
        <v>0</v>
      </c>
      <c r="Z322" s="176">
        <f t="shared" si="200"/>
        <v>0</v>
      </c>
      <c r="AA322" s="176">
        <f t="shared" si="201"/>
        <v>0</v>
      </c>
      <c r="AB322" s="176">
        <f t="shared" si="202"/>
        <v>0</v>
      </c>
      <c r="AC322" s="176">
        <f t="shared" si="203"/>
        <v>0</v>
      </c>
      <c r="AD322" s="176">
        <f t="shared" si="204"/>
        <v>0</v>
      </c>
      <c r="AE322" s="176">
        <f t="shared" si="205"/>
        <v>0</v>
      </c>
      <c r="AF322" s="430">
        <f t="shared" si="218"/>
        <v>0</v>
      </c>
      <c r="AG322" s="178">
        <f t="shared" si="206"/>
        <v>0</v>
      </c>
      <c r="AH322" s="203">
        <f t="shared" si="207"/>
        <v>0</v>
      </c>
      <c r="AI322" s="714">
        <f>IFERROR(VLOOKUP($C322,'General Information'!$B$69:$C$88,2,0),0)</f>
        <v>0</v>
      </c>
      <c r="AJ322" s="749">
        <f t="shared" si="208"/>
        <v>0</v>
      </c>
      <c r="AK322" s="749">
        <f t="shared" si="209"/>
        <v>0</v>
      </c>
      <c r="AL322" s="749">
        <f t="shared" si="210"/>
        <v>0</v>
      </c>
      <c r="AM322" s="749">
        <f t="shared" si="211"/>
        <v>0</v>
      </c>
      <c r="AN322" s="749">
        <f t="shared" si="212"/>
        <v>0</v>
      </c>
      <c r="AO322" s="749">
        <f t="shared" si="213"/>
        <v>0</v>
      </c>
      <c r="AP322" s="749">
        <f t="shared" si="214"/>
        <v>0</v>
      </c>
      <c r="AQ322" s="749">
        <f t="shared" si="215"/>
        <v>0</v>
      </c>
      <c r="AR322" s="749">
        <f t="shared" si="216"/>
        <v>0</v>
      </c>
      <c r="AS322" s="749">
        <f t="shared" si="217"/>
        <v>0</v>
      </c>
    </row>
    <row r="323" spans="2:45" x14ac:dyDescent="0.2">
      <c r="B323" s="139">
        <v>9</v>
      </c>
      <c r="C323" s="38"/>
      <c r="D323" s="38"/>
      <c r="E323" s="33"/>
      <c r="F323" s="57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121"/>
      <c r="R323" s="120"/>
      <c r="S323" s="60"/>
      <c r="T323" s="60"/>
      <c r="U323" s="60"/>
      <c r="V323" s="176">
        <f t="shared" si="196"/>
        <v>0</v>
      </c>
      <c r="W323" s="176">
        <f t="shared" si="197"/>
        <v>0</v>
      </c>
      <c r="X323" s="176">
        <f t="shared" si="198"/>
        <v>0</v>
      </c>
      <c r="Y323" s="176">
        <f t="shared" si="199"/>
        <v>0</v>
      </c>
      <c r="Z323" s="176">
        <f t="shared" si="200"/>
        <v>0</v>
      </c>
      <c r="AA323" s="176">
        <f t="shared" si="201"/>
        <v>0</v>
      </c>
      <c r="AB323" s="176">
        <f t="shared" si="202"/>
        <v>0</v>
      </c>
      <c r="AC323" s="176">
        <f t="shared" si="203"/>
        <v>0</v>
      </c>
      <c r="AD323" s="176">
        <f t="shared" si="204"/>
        <v>0</v>
      </c>
      <c r="AE323" s="176">
        <f t="shared" si="205"/>
        <v>0</v>
      </c>
      <c r="AF323" s="430">
        <f t="shared" si="218"/>
        <v>0</v>
      </c>
      <c r="AG323" s="178">
        <f t="shared" si="206"/>
        <v>0</v>
      </c>
      <c r="AH323" s="203">
        <f t="shared" si="207"/>
        <v>0</v>
      </c>
      <c r="AI323" s="714">
        <f>IFERROR(VLOOKUP($C323,'General Information'!$B$69:$C$88,2,0),0)</f>
        <v>0</v>
      </c>
      <c r="AJ323" s="749">
        <f t="shared" si="208"/>
        <v>0</v>
      </c>
      <c r="AK323" s="749">
        <f t="shared" si="209"/>
        <v>0</v>
      </c>
      <c r="AL323" s="749">
        <f t="shared" si="210"/>
        <v>0</v>
      </c>
      <c r="AM323" s="749">
        <f t="shared" si="211"/>
        <v>0</v>
      </c>
      <c r="AN323" s="749">
        <f t="shared" si="212"/>
        <v>0</v>
      </c>
      <c r="AO323" s="749">
        <f t="shared" si="213"/>
        <v>0</v>
      </c>
      <c r="AP323" s="749">
        <f t="shared" si="214"/>
        <v>0</v>
      </c>
      <c r="AQ323" s="749">
        <f t="shared" si="215"/>
        <v>0</v>
      </c>
      <c r="AR323" s="749">
        <f t="shared" si="216"/>
        <v>0</v>
      </c>
      <c r="AS323" s="749">
        <f t="shared" si="217"/>
        <v>0</v>
      </c>
    </row>
    <row r="324" spans="2:45" x14ac:dyDescent="0.2">
      <c r="B324" s="139">
        <v>10</v>
      </c>
      <c r="C324" s="38"/>
      <c r="D324" s="38"/>
      <c r="E324" s="33"/>
      <c r="F324" s="57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121"/>
      <c r="R324" s="120"/>
      <c r="S324" s="60"/>
      <c r="T324" s="60"/>
      <c r="U324" s="60"/>
      <c r="V324" s="176">
        <f t="shared" si="196"/>
        <v>0</v>
      </c>
      <c r="W324" s="176">
        <f t="shared" si="197"/>
        <v>0</v>
      </c>
      <c r="X324" s="176">
        <f t="shared" si="198"/>
        <v>0</v>
      </c>
      <c r="Y324" s="176">
        <f t="shared" si="199"/>
        <v>0</v>
      </c>
      <c r="Z324" s="176">
        <f t="shared" si="200"/>
        <v>0</v>
      </c>
      <c r="AA324" s="176">
        <f t="shared" si="201"/>
        <v>0</v>
      </c>
      <c r="AB324" s="176">
        <f t="shared" si="202"/>
        <v>0</v>
      </c>
      <c r="AC324" s="176">
        <f t="shared" si="203"/>
        <v>0</v>
      </c>
      <c r="AD324" s="176">
        <f t="shared" si="204"/>
        <v>0</v>
      </c>
      <c r="AE324" s="176">
        <f t="shared" si="205"/>
        <v>0</v>
      </c>
      <c r="AF324" s="430">
        <f t="shared" si="218"/>
        <v>0</v>
      </c>
      <c r="AG324" s="178">
        <f t="shared" si="206"/>
        <v>0</v>
      </c>
      <c r="AH324" s="203">
        <f t="shared" si="207"/>
        <v>0</v>
      </c>
      <c r="AI324" s="714">
        <f>IFERROR(VLOOKUP($C324,'General Information'!$B$69:$C$88,2,0),0)</f>
        <v>0</v>
      </c>
      <c r="AJ324" s="749">
        <f t="shared" si="208"/>
        <v>0</v>
      </c>
      <c r="AK324" s="749">
        <f t="shared" si="209"/>
        <v>0</v>
      </c>
      <c r="AL324" s="749">
        <f t="shared" si="210"/>
        <v>0</v>
      </c>
      <c r="AM324" s="749">
        <f t="shared" si="211"/>
        <v>0</v>
      </c>
      <c r="AN324" s="749">
        <f t="shared" si="212"/>
        <v>0</v>
      </c>
      <c r="AO324" s="749">
        <f t="shared" si="213"/>
        <v>0</v>
      </c>
      <c r="AP324" s="749">
        <f t="shared" si="214"/>
        <v>0</v>
      </c>
      <c r="AQ324" s="749">
        <f t="shared" si="215"/>
        <v>0</v>
      </c>
      <c r="AR324" s="749">
        <f t="shared" si="216"/>
        <v>0</v>
      </c>
      <c r="AS324" s="749">
        <f t="shared" si="217"/>
        <v>0</v>
      </c>
    </row>
    <row r="325" spans="2:45" x14ac:dyDescent="0.2">
      <c r="B325" s="139">
        <v>11</v>
      </c>
      <c r="C325" s="38"/>
      <c r="D325" s="38"/>
      <c r="E325" s="33"/>
      <c r="F325" s="57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121"/>
      <c r="R325" s="120"/>
      <c r="S325" s="60"/>
      <c r="T325" s="60"/>
      <c r="U325" s="60"/>
      <c r="V325" s="176">
        <f t="shared" si="196"/>
        <v>0</v>
      </c>
      <c r="W325" s="176">
        <f t="shared" si="197"/>
        <v>0</v>
      </c>
      <c r="X325" s="176">
        <f t="shared" si="198"/>
        <v>0</v>
      </c>
      <c r="Y325" s="176">
        <f t="shared" si="199"/>
        <v>0</v>
      </c>
      <c r="Z325" s="176">
        <f t="shared" si="200"/>
        <v>0</v>
      </c>
      <c r="AA325" s="176">
        <f t="shared" si="201"/>
        <v>0</v>
      </c>
      <c r="AB325" s="176">
        <f t="shared" si="202"/>
        <v>0</v>
      </c>
      <c r="AC325" s="176">
        <f t="shared" si="203"/>
        <v>0</v>
      </c>
      <c r="AD325" s="176">
        <f t="shared" si="204"/>
        <v>0</v>
      </c>
      <c r="AE325" s="176">
        <f t="shared" si="205"/>
        <v>0</v>
      </c>
      <c r="AF325" s="430">
        <f t="shared" si="218"/>
        <v>0</v>
      </c>
      <c r="AG325" s="178">
        <f t="shared" si="206"/>
        <v>0</v>
      </c>
      <c r="AH325" s="203">
        <f t="shared" si="207"/>
        <v>0</v>
      </c>
      <c r="AI325" s="714">
        <f>IFERROR(VLOOKUP($C325,'General Information'!$B$69:$C$88,2,0),0)</f>
        <v>0</v>
      </c>
      <c r="AJ325" s="749">
        <f t="shared" si="208"/>
        <v>0</v>
      </c>
      <c r="AK325" s="749">
        <f t="shared" si="209"/>
        <v>0</v>
      </c>
      <c r="AL325" s="749">
        <f t="shared" si="210"/>
        <v>0</v>
      </c>
      <c r="AM325" s="749">
        <f t="shared" si="211"/>
        <v>0</v>
      </c>
      <c r="AN325" s="749">
        <f t="shared" si="212"/>
        <v>0</v>
      </c>
      <c r="AO325" s="749">
        <f t="shared" si="213"/>
        <v>0</v>
      </c>
      <c r="AP325" s="749">
        <f t="shared" si="214"/>
        <v>0</v>
      </c>
      <c r="AQ325" s="749">
        <f t="shared" si="215"/>
        <v>0</v>
      </c>
      <c r="AR325" s="749">
        <f t="shared" si="216"/>
        <v>0</v>
      </c>
      <c r="AS325" s="749">
        <f t="shared" si="217"/>
        <v>0</v>
      </c>
    </row>
    <row r="326" spans="2:45" x14ac:dyDescent="0.2">
      <c r="B326" s="139">
        <v>12</v>
      </c>
      <c r="C326" s="38"/>
      <c r="D326" s="38"/>
      <c r="E326" s="33"/>
      <c r="F326" s="57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121"/>
      <c r="R326" s="120"/>
      <c r="S326" s="60"/>
      <c r="T326" s="60"/>
      <c r="U326" s="60"/>
      <c r="V326" s="176">
        <f t="shared" si="196"/>
        <v>0</v>
      </c>
      <c r="W326" s="176">
        <f t="shared" si="197"/>
        <v>0</v>
      </c>
      <c r="X326" s="176">
        <f t="shared" si="198"/>
        <v>0</v>
      </c>
      <c r="Y326" s="176">
        <f t="shared" si="199"/>
        <v>0</v>
      </c>
      <c r="Z326" s="176">
        <f t="shared" si="200"/>
        <v>0</v>
      </c>
      <c r="AA326" s="176">
        <f t="shared" si="201"/>
        <v>0</v>
      </c>
      <c r="AB326" s="176">
        <f t="shared" si="202"/>
        <v>0</v>
      </c>
      <c r="AC326" s="176">
        <f t="shared" si="203"/>
        <v>0</v>
      </c>
      <c r="AD326" s="176">
        <f t="shared" si="204"/>
        <v>0</v>
      </c>
      <c r="AE326" s="176">
        <f t="shared" si="205"/>
        <v>0</v>
      </c>
      <c r="AF326" s="430">
        <f t="shared" si="218"/>
        <v>0</v>
      </c>
      <c r="AG326" s="178">
        <f t="shared" si="206"/>
        <v>0</v>
      </c>
      <c r="AH326" s="203">
        <f t="shared" si="207"/>
        <v>0</v>
      </c>
      <c r="AI326" s="714">
        <f>IFERROR(VLOOKUP($C326,'General Information'!$B$69:$C$88,2,0),0)</f>
        <v>0</v>
      </c>
      <c r="AJ326" s="749">
        <f t="shared" si="208"/>
        <v>0</v>
      </c>
      <c r="AK326" s="749">
        <f t="shared" si="209"/>
        <v>0</v>
      </c>
      <c r="AL326" s="749">
        <f t="shared" si="210"/>
        <v>0</v>
      </c>
      <c r="AM326" s="749">
        <f t="shared" si="211"/>
        <v>0</v>
      </c>
      <c r="AN326" s="749">
        <f t="shared" si="212"/>
        <v>0</v>
      </c>
      <c r="AO326" s="749">
        <f t="shared" si="213"/>
        <v>0</v>
      </c>
      <c r="AP326" s="749">
        <f t="shared" si="214"/>
        <v>0</v>
      </c>
      <c r="AQ326" s="749">
        <f t="shared" si="215"/>
        <v>0</v>
      </c>
      <c r="AR326" s="749">
        <f t="shared" si="216"/>
        <v>0</v>
      </c>
      <c r="AS326" s="749">
        <f t="shared" si="217"/>
        <v>0</v>
      </c>
    </row>
    <row r="327" spans="2:45" x14ac:dyDescent="0.2">
      <c r="B327" s="139">
        <v>13</v>
      </c>
      <c r="C327" s="38"/>
      <c r="D327" s="38"/>
      <c r="E327" s="33"/>
      <c r="F327" s="57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121"/>
      <c r="R327" s="120"/>
      <c r="S327" s="60"/>
      <c r="T327" s="60"/>
      <c r="U327" s="60"/>
      <c r="V327" s="176">
        <f t="shared" si="196"/>
        <v>0</v>
      </c>
      <c r="W327" s="176">
        <f t="shared" si="197"/>
        <v>0</v>
      </c>
      <c r="X327" s="176">
        <f t="shared" si="198"/>
        <v>0</v>
      </c>
      <c r="Y327" s="176">
        <f t="shared" si="199"/>
        <v>0</v>
      </c>
      <c r="Z327" s="176">
        <f t="shared" si="200"/>
        <v>0</v>
      </c>
      <c r="AA327" s="176">
        <f t="shared" si="201"/>
        <v>0</v>
      </c>
      <c r="AB327" s="176">
        <f t="shared" si="202"/>
        <v>0</v>
      </c>
      <c r="AC327" s="176">
        <f t="shared" si="203"/>
        <v>0</v>
      </c>
      <c r="AD327" s="176">
        <f t="shared" si="204"/>
        <v>0</v>
      </c>
      <c r="AE327" s="176">
        <f t="shared" si="205"/>
        <v>0</v>
      </c>
      <c r="AF327" s="430">
        <f t="shared" si="218"/>
        <v>0</v>
      </c>
      <c r="AG327" s="178">
        <f t="shared" si="206"/>
        <v>0</v>
      </c>
      <c r="AH327" s="203">
        <f t="shared" si="207"/>
        <v>0</v>
      </c>
      <c r="AI327" s="714">
        <f>IFERROR(VLOOKUP($C327,'General Information'!$B$69:$C$88,2,0),0)</f>
        <v>0</v>
      </c>
      <c r="AJ327" s="749">
        <f t="shared" si="208"/>
        <v>0</v>
      </c>
      <c r="AK327" s="749">
        <f t="shared" si="209"/>
        <v>0</v>
      </c>
      <c r="AL327" s="749">
        <f t="shared" si="210"/>
        <v>0</v>
      </c>
      <c r="AM327" s="749">
        <f t="shared" si="211"/>
        <v>0</v>
      </c>
      <c r="AN327" s="749">
        <f t="shared" si="212"/>
        <v>0</v>
      </c>
      <c r="AO327" s="749">
        <f t="shared" si="213"/>
        <v>0</v>
      </c>
      <c r="AP327" s="749">
        <f t="shared" si="214"/>
        <v>0</v>
      </c>
      <c r="AQ327" s="749">
        <f t="shared" si="215"/>
        <v>0</v>
      </c>
      <c r="AR327" s="749">
        <f t="shared" si="216"/>
        <v>0</v>
      </c>
      <c r="AS327" s="749">
        <f t="shared" si="217"/>
        <v>0</v>
      </c>
    </row>
    <row r="328" spans="2:45" x14ac:dyDescent="0.2">
      <c r="B328" s="139">
        <v>14</v>
      </c>
      <c r="C328" s="38"/>
      <c r="D328" s="38"/>
      <c r="E328" s="33"/>
      <c r="F328" s="57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121"/>
      <c r="R328" s="120"/>
      <c r="S328" s="60"/>
      <c r="T328" s="60"/>
      <c r="U328" s="60"/>
      <c r="V328" s="176">
        <f t="shared" si="196"/>
        <v>0</v>
      </c>
      <c r="W328" s="176">
        <f t="shared" si="197"/>
        <v>0</v>
      </c>
      <c r="X328" s="176">
        <f t="shared" si="198"/>
        <v>0</v>
      </c>
      <c r="Y328" s="176">
        <f t="shared" si="199"/>
        <v>0</v>
      </c>
      <c r="Z328" s="176">
        <f t="shared" si="200"/>
        <v>0</v>
      </c>
      <c r="AA328" s="176">
        <f t="shared" si="201"/>
        <v>0</v>
      </c>
      <c r="AB328" s="176">
        <f t="shared" si="202"/>
        <v>0</v>
      </c>
      <c r="AC328" s="176">
        <f t="shared" si="203"/>
        <v>0</v>
      </c>
      <c r="AD328" s="176">
        <f t="shared" si="204"/>
        <v>0</v>
      </c>
      <c r="AE328" s="176">
        <f t="shared" si="205"/>
        <v>0</v>
      </c>
      <c r="AF328" s="430">
        <f t="shared" si="218"/>
        <v>0</v>
      </c>
      <c r="AG328" s="178">
        <f t="shared" si="206"/>
        <v>0</v>
      </c>
      <c r="AH328" s="203">
        <f t="shared" si="207"/>
        <v>0</v>
      </c>
      <c r="AI328" s="714">
        <f>IFERROR(VLOOKUP($C328,'General Information'!$B$69:$C$88,2,0),0)</f>
        <v>0</v>
      </c>
      <c r="AJ328" s="749">
        <f t="shared" si="208"/>
        <v>0</v>
      </c>
      <c r="AK328" s="749">
        <f t="shared" si="209"/>
        <v>0</v>
      </c>
      <c r="AL328" s="749">
        <f t="shared" si="210"/>
        <v>0</v>
      </c>
      <c r="AM328" s="749">
        <f t="shared" si="211"/>
        <v>0</v>
      </c>
      <c r="AN328" s="749">
        <f t="shared" si="212"/>
        <v>0</v>
      </c>
      <c r="AO328" s="749">
        <f t="shared" si="213"/>
        <v>0</v>
      </c>
      <c r="AP328" s="749">
        <f t="shared" si="214"/>
        <v>0</v>
      </c>
      <c r="AQ328" s="749">
        <f t="shared" si="215"/>
        <v>0</v>
      </c>
      <c r="AR328" s="749">
        <f t="shared" si="216"/>
        <v>0</v>
      </c>
      <c r="AS328" s="749">
        <f t="shared" si="217"/>
        <v>0</v>
      </c>
    </row>
    <row r="329" spans="2:45" x14ac:dyDescent="0.2">
      <c r="B329" s="139">
        <v>15</v>
      </c>
      <c r="C329" s="38"/>
      <c r="D329" s="38"/>
      <c r="E329" s="33"/>
      <c r="F329" s="57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121"/>
      <c r="R329" s="120"/>
      <c r="S329" s="60"/>
      <c r="T329" s="60"/>
      <c r="U329" s="60"/>
      <c r="V329" s="176">
        <f t="shared" si="196"/>
        <v>0</v>
      </c>
      <c r="W329" s="176">
        <f t="shared" si="197"/>
        <v>0</v>
      </c>
      <c r="X329" s="176">
        <f t="shared" si="198"/>
        <v>0</v>
      </c>
      <c r="Y329" s="176">
        <f t="shared" si="199"/>
        <v>0</v>
      </c>
      <c r="Z329" s="176">
        <f t="shared" si="200"/>
        <v>0</v>
      </c>
      <c r="AA329" s="176">
        <f t="shared" si="201"/>
        <v>0</v>
      </c>
      <c r="AB329" s="176">
        <f t="shared" si="202"/>
        <v>0</v>
      </c>
      <c r="AC329" s="176">
        <f t="shared" si="203"/>
        <v>0</v>
      </c>
      <c r="AD329" s="176">
        <f t="shared" si="204"/>
        <v>0</v>
      </c>
      <c r="AE329" s="176">
        <f t="shared" si="205"/>
        <v>0</v>
      </c>
      <c r="AF329" s="430">
        <f t="shared" si="218"/>
        <v>0</v>
      </c>
      <c r="AG329" s="178">
        <f t="shared" si="206"/>
        <v>0</v>
      </c>
      <c r="AH329" s="203">
        <f t="shared" si="207"/>
        <v>0</v>
      </c>
      <c r="AI329" s="714">
        <f>IFERROR(VLOOKUP($C329,'General Information'!$B$69:$C$88,2,0),0)</f>
        <v>0</v>
      </c>
      <c r="AJ329" s="749">
        <f t="shared" si="208"/>
        <v>0</v>
      </c>
      <c r="AK329" s="749">
        <f t="shared" si="209"/>
        <v>0</v>
      </c>
      <c r="AL329" s="749">
        <f t="shared" si="210"/>
        <v>0</v>
      </c>
      <c r="AM329" s="749">
        <f t="shared" si="211"/>
        <v>0</v>
      </c>
      <c r="AN329" s="749">
        <f t="shared" si="212"/>
        <v>0</v>
      </c>
      <c r="AO329" s="749">
        <f t="shared" si="213"/>
        <v>0</v>
      </c>
      <c r="AP329" s="749">
        <f t="shared" si="214"/>
        <v>0</v>
      </c>
      <c r="AQ329" s="749">
        <f t="shared" si="215"/>
        <v>0</v>
      </c>
      <c r="AR329" s="749">
        <f t="shared" si="216"/>
        <v>0</v>
      </c>
      <c r="AS329" s="749">
        <f t="shared" si="217"/>
        <v>0</v>
      </c>
    </row>
    <row r="330" spans="2:45" hidden="1" outlineLevel="1" x14ac:dyDescent="0.2">
      <c r="B330" s="139">
        <v>16</v>
      </c>
      <c r="C330" s="38"/>
      <c r="D330" s="38"/>
      <c r="E330" s="33"/>
      <c r="F330" s="57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121"/>
      <c r="R330" s="120"/>
      <c r="S330" s="60"/>
      <c r="T330" s="60"/>
      <c r="U330" s="60"/>
      <c r="V330" s="176">
        <f t="shared" ref="V330:V364" si="219">$F330*G330</f>
        <v>0</v>
      </c>
      <c r="W330" s="176">
        <f t="shared" ref="W330:W364" si="220">$F330*H330</f>
        <v>0</v>
      </c>
      <c r="X330" s="176">
        <f t="shared" ref="X330:X364" si="221">$F330*I330</f>
        <v>0</v>
      </c>
      <c r="Y330" s="176">
        <f t="shared" ref="Y330:Y364" si="222">$F330*J330</f>
        <v>0</v>
      </c>
      <c r="Z330" s="176">
        <f t="shared" ref="Z330:Z364" si="223">$F330*K330</f>
        <v>0</v>
      </c>
      <c r="AA330" s="176">
        <f t="shared" ref="AA330:AA364" si="224">$F330*L330</f>
        <v>0</v>
      </c>
      <c r="AB330" s="176">
        <f t="shared" ref="AB330:AB364" si="225">$F330*M330</f>
        <v>0</v>
      </c>
      <c r="AC330" s="176">
        <f t="shared" ref="AC330:AC364" si="226">$F330*N330</f>
        <v>0</v>
      </c>
      <c r="AD330" s="176">
        <f t="shared" ref="AD330:AD364" si="227">$F330*O330</f>
        <v>0</v>
      </c>
      <c r="AE330" s="176">
        <f t="shared" ref="AE330:AE364" si="228">$F330*P330</f>
        <v>0</v>
      </c>
      <c r="AF330" s="430">
        <f t="shared" si="218"/>
        <v>0</v>
      </c>
      <c r="AG330" s="481">
        <f t="shared" si="206"/>
        <v>0</v>
      </c>
      <c r="AH330" s="203">
        <f t="shared" si="207"/>
        <v>0</v>
      </c>
      <c r="AI330" s="714">
        <f>IFERROR(VLOOKUP($C330,'General Information'!$B$69:$C$88,2,0),0)</f>
        <v>0</v>
      </c>
      <c r="AJ330" s="749">
        <f t="shared" si="208"/>
        <v>0</v>
      </c>
      <c r="AK330" s="749">
        <f t="shared" si="209"/>
        <v>0</v>
      </c>
      <c r="AL330" s="749">
        <f t="shared" si="210"/>
        <v>0</v>
      </c>
      <c r="AM330" s="749">
        <f t="shared" si="211"/>
        <v>0</v>
      </c>
      <c r="AN330" s="749">
        <f t="shared" si="212"/>
        <v>0</v>
      </c>
      <c r="AO330" s="749">
        <f t="shared" si="213"/>
        <v>0</v>
      </c>
      <c r="AP330" s="749">
        <f t="shared" si="214"/>
        <v>0</v>
      </c>
      <c r="AQ330" s="749">
        <f t="shared" si="215"/>
        <v>0</v>
      </c>
      <c r="AR330" s="749">
        <f t="shared" si="216"/>
        <v>0</v>
      </c>
      <c r="AS330" s="749">
        <f t="shared" si="217"/>
        <v>0</v>
      </c>
    </row>
    <row r="331" spans="2:45" hidden="1" outlineLevel="1" x14ac:dyDescent="0.2">
      <c r="B331" s="139">
        <v>17</v>
      </c>
      <c r="C331" s="38"/>
      <c r="D331" s="38"/>
      <c r="E331" s="33"/>
      <c r="F331" s="57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121"/>
      <c r="R331" s="120"/>
      <c r="S331" s="60"/>
      <c r="T331" s="60"/>
      <c r="U331" s="60"/>
      <c r="V331" s="176">
        <f t="shared" si="219"/>
        <v>0</v>
      </c>
      <c r="W331" s="176">
        <f t="shared" si="220"/>
        <v>0</v>
      </c>
      <c r="X331" s="176">
        <f t="shared" si="221"/>
        <v>0</v>
      </c>
      <c r="Y331" s="176">
        <f t="shared" si="222"/>
        <v>0</v>
      </c>
      <c r="Z331" s="176">
        <f t="shared" si="223"/>
        <v>0</v>
      </c>
      <c r="AA331" s="176">
        <f t="shared" si="224"/>
        <v>0</v>
      </c>
      <c r="AB331" s="176">
        <f t="shared" si="225"/>
        <v>0</v>
      </c>
      <c r="AC331" s="176">
        <f t="shared" si="226"/>
        <v>0</v>
      </c>
      <c r="AD331" s="176">
        <f t="shared" si="227"/>
        <v>0</v>
      </c>
      <c r="AE331" s="176">
        <f t="shared" si="228"/>
        <v>0</v>
      </c>
      <c r="AF331" s="430">
        <f t="shared" si="218"/>
        <v>0</v>
      </c>
      <c r="AG331" s="481">
        <f t="shared" si="206"/>
        <v>0</v>
      </c>
      <c r="AH331" s="203">
        <f t="shared" si="207"/>
        <v>0</v>
      </c>
      <c r="AI331" s="714">
        <f>IFERROR(VLOOKUP($C331,'General Information'!$B$69:$C$88,2,0),0)</f>
        <v>0</v>
      </c>
      <c r="AJ331" s="749">
        <f t="shared" si="208"/>
        <v>0</v>
      </c>
      <c r="AK331" s="749">
        <f t="shared" si="209"/>
        <v>0</v>
      </c>
      <c r="AL331" s="749">
        <f t="shared" si="210"/>
        <v>0</v>
      </c>
      <c r="AM331" s="749">
        <f t="shared" si="211"/>
        <v>0</v>
      </c>
      <c r="AN331" s="749">
        <f t="shared" si="212"/>
        <v>0</v>
      </c>
      <c r="AO331" s="749">
        <f t="shared" si="213"/>
        <v>0</v>
      </c>
      <c r="AP331" s="749">
        <f t="shared" si="214"/>
        <v>0</v>
      </c>
      <c r="AQ331" s="749">
        <f t="shared" si="215"/>
        <v>0</v>
      </c>
      <c r="AR331" s="749">
        <f t="shared" si="216"/>
        <v>0</v>
      </c>
      <c r="AS331" s="749">
        <f t="shared" si="217"/>
        <v>0</v>
      </c>
    </row>
    <row r="332" spans="2:45" hidden="1" outlineLevel="1" x14ac:dyDescent="0.2">
      <c r="B332" s="139">
        <v>18</v>
      </c>
      <c r="C332" s="38"/>
      <c r="D332" s="38"/>
      <c r="E332" s="33"/>
      <c r="F332" s="57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121"/>
      <c r="R332" s="120"/>
      <c r="S332" s="60"/>
      <c r="T332" s="60"/>
      <c r="U332" s="60"/>
      <c r="V332" s="176">
        <f t="shared" si="219"/>
        <v>0</v>
      </c>
      <c r="W332" s="176">
        <f t="shared" si="220"/>
        <v>0</v>
      </c>
      <c r="X332" s="176">
        <f t="shared" si="221"/>
        <v>0</v>
      </c>
      <c r="Y332" s="176">
        <f t="shared" si="222"/>
        <v>0</v>
      </c>
      <c r="Z332" s="176">
        <f t="shared" si="223"/>
        <v>0</v>
      </c>
      <c r="AA332" s="176">
        <f t="shared" si="224"/>
        <v>0</v>
      </c>
      <c r="AB332" s="176">
        <f t="shared" si="225"/>
        <v>0</v>
      </c>
      <c r="AC332" s="176">
        <f t="shared" si="226"/>
        <v>0</v>
      </c>
      <c r="AD332" s="176">
        <f t="shared" si="227"/>
        <v>0</v>
      </c>
      <c r="AE332" s="176">
        <f t="shared" si="228"/>
        <v>0</v>
      </c>
      <c r="AF332" s="430">
        <f t="shared" si="218"/>
        <v>0</v>
      </c>
      <c r="AG332" s="481">
        <f t="shared" si="206"/>
        <v>0</v>
      </c>
      <c r="AH332" s="203">
        <f t="shared" si="207"/>
        <v>0</v>
      </c>
      <c r="AI332" s="714">
        <f>IFERROR(VLOOKUP($C332,'General Information'!$B$69:$C$88,2,0),0)</f>
        <v>0</v>
      </c>
      <c r="AJ332" s="749">
        <f t="shared" si="208"/>
        <v>0</v>
      </c>
      <c r="AK332" s="749">
        <f t="shared" si="209"/>
        <v>0</v>
      </c>
      <c r="AL332" s="749">
        <f t="shared" si="210"/>
        <v>0</v>
      </c>
      <c r="AM332" s="749">
        <f t="shared" si="211"/>
        <v>0</v>
      </c>
      <c r="AN332" s="749">
        <f t="shared" si="212"/>
        <v>0</v>
      </c>
      <c r="AO332" s="749">
        <f t="shared" si="213"/>
        <v>0</v>
      </c>
      <c r="AP332" s="749">
        <f t="shared" si="214"/>
        <v>0</v>
      </c>
      <c r="AQ332" s="749">
        <f t="shared" si="215"/>
        <v>0</v>
      </c>
      <c r="AR332" s="749">
        <f t="shared" si="216"/>
        <v>0</v>
      </c>
      <c r="AS332" s="749">
        <f t="shared" si="217"/>
        <v>0</v>
      </c>
    </row>
    <row r="333" spans="2:45" hidden="1" outlineLevel="1" x14ac:dyDescent="0.2">
      <c r="B333" s="139">
        <v>19</v>
      </c>
      <c r="C333" s="38"/>
      <c r="D333" s="38"/>
      <c r="E333" s="33"/>
      <c r="F333" s="57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21"/>
      <c r="R333" s="120"/>
      <c r="S333" s="60"/>
      <c r="T333" s="60"/>
      <c r="U333" s="60"/>
      <c r="V333" s="176">
        <f t="shared" si="219"/>
        <v>0</v>
      </c>
      <c r="W333" s="176">
        <f t="shared" si="220"/>
        <v>0</v>
      </c>
      <c r="X333" s="176">
        <f t="shared" si="221"/>
        <v>0</v>
      </c>
      <c r="Y333" s="176">
        <f t="shared" si="222"/>
        <v>0</v>
      </c>
      <c r="Z333" s="176">
        <f t="shared" si="223"/>
        <v>0</v>
      </c>
      <c r="AA333" s="176">
        <f t="shared" si="224"/>
        <v>0</v>
      </c>
      <c r="AB333" s="176">
        <f t="shared" si="225"/>
        <v>0</v>
      </c>
      <c r="AC333" s="176">
        <f t="shared" si="226"/>
        <v>0</v>
      </c>
      <c r="AD333" s="176">
        <f t="shared" si="227"/>
        <v>0</v>
      </c>
      <c r="AE333" s="176">
        <f t="shared" si="228"/>
        <v>0</v>
      </c>
      <c r="AF333" s="430">
        <f t="shared" si="218"/>
        <v>0</v>
      </c>
      <c r="AG333" s="481">
        <f t="shared" si="206"/>
        <v>0</v>
      </c>
      <c r="AH333" s="203">
        <f t="shared" si="207"/>
        <v>0</v>
      </c>
      <c r="AI333" s="714">
        <f>IFERROR(VLOOKUP($C333,'General Information'!$B$69:$C$88,2,0),0)</f>
        <v>0</v>
      </c>
      <c r="AJ333" s="749">
        <f t="shared" si="208"/>
        <v>0</v>
      </c>
      <c r="AK333" s="749">
        <f t="shared" si="209"/>
        <v>0</v>
      </c>
      <c r="AL333" s="749">
        <f t="shared" si="210"/>
        <v>0</v>
      </c>
      <c r="AM333" s="749">
        <f t="shared" si="211"/>
        <v>0</v>
      </c>
      <c r="AN333" s="749">
        <f t="shared" si="212"/>
        <v>0</v>
      </c>
      <c r="AO333" s="749">
        <f t="shared" si="213"/>
        <v>0</v>
      </c>
      <c r="AP333" s="749">
        <f t="shared" si="214"/>
        <v>0</v>
      </c>
      <c r="AQ333" s="749">
        <f t="shared" si="215"/>
        <v>0</v>
      </c>
      <c r="AR333" s="749">
        <f t="shared" si="216"/>
        <v>0</v>
      </c>
      <c r="AS333" s="749">
        <f t="shared" si="217"/>
        <v>0</v>
      </c>
    </row>
    <row r="334" spans="2:45" hidden="1" outlineLevel="1" x14ac:dyDescent="0.2">
      <c r="B334" s="139">
        <v>20</v>
      </c>
      <c r="C334" s="38"/>
      <c r="D334" s="38"/>
      <c r="E334" s="33"/>
      <c r="F334" s="57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121"/>
      <c r="R334" s="120"/>
      <c r="S334" s="60"/>
      <c r="T334" s="60"/>
      <c r="U334" s="60"/>
      <c r="V334" s="176">
        <f t="shared" si="219"/>
        <v>0</v>
      </c>
      <c r="W334" s="176">
        <f t="shared" si="220"/>
        <v>0</v>
      </c>
      <c r="X334" s="176">
        <f t="shared" si="221"/>
        <v>0</v>
      </c>
      <c r="Y334" s="176">
        <f t="shared" si="222"/>
        <v>0</v>
      </c>
      <c r="Z334" s="176">
        <f t="shared" si="223"/>
        <v>0</v>
      </c>
      <c r="AA334" s="176">
        <f t="shared" si="224"/>
        <v>0</v>
      </c>
      <c r="AB334" s="176">
        <f t="shared" si="225"/>
        <v>0</v>
      </c>
      <c r="AC334" s="176">
        <f t="shared" si="226"/>
        <v>0</v>
      </c>
      <c r="AD334" s="176">
        <f t="shared" si="227"/>
        <v>0</v>
      </c>
      <c r="AE334" s="176">
        <f t="shared" si="228"/>
        <v>0</v>
      </c>
      <c r="AF334" s="430">
        <f t="shared" si="218"/>
        <v>0</v>
      </c>
      <c r="AG334" s="481">
        <f t="shared" si="206"/>
        <v>0</v>
      </c>
      <c r="AH334" s="203">
        <f t="shared" si="207"/>
        <v>0</v>
      </c>
      <c r="AI334" s="714">
        <f>IFERROR(VLOOKUP($C334,'General Information'!$B$69:$C$88,2,0),0)</f>
        <v>0</v>
      </c>
      <c r="AJ334" s="749">
        <f t="shared" si="208"/>
        <v>0</v>
      </c>
      <c r="AK334" s="749">
        <f t="shared" si="209"/>
        <v>0</v>
      </c>
      <c r="AL334" s="749">
        <f t="shared" si="210"/>
        <v>0</v>
      </c>
      <c r="AM334" s="749">
        <f t="shared" si="211"/>
        <v>0</v>
      </c>
      <c r="AN334" s="749">
        <f t="shared" si="212"/>
        <v>0</v>
      </c>
      <c r="AO334" s="749">
        <f t="shared" si="213"/>
        <v>0</v>
      </c>
      <c r="AP334" s="749">
        <f t="shared" si="214"/>
        <v>0</v>
      </c>
      <c r="AQ334" s="749">
        <f t="shared" si="215"/>
        <v>0</v>
      </c>
      <c r="AR334" s="749">
        <f t="shared" si="216"/>
        <v>0</v>
      </c>
      <c r="AS334" s="749">
        <f t="shared" si="217"/>
        <v>0</v>
      </c>
    </row>
    <row r="335" spans="2:45" hidden="1" outlineLevel="1" x14ac:dyDescent="0.2">
      <c r="B335" s="139">
        <v>21</v>
      </c>
      <c r="C335" s="38"/>
      <c r="D335" s="38"/>
      <c r="E335" s="33"/>
      <c r="F335" s="57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121"/>
      <c r="R335" s="120"/>
      <c r="S335" s="60"/>
      <c r="T335" s="60"/>
      <c r="U335" s="60"/>
      <c r="V335" s="176">
        <f t="shared" si="219"/>
        <v>0</v>
      </c>
      <c r="W335" s="176">
        <f t="shared" si="220"/>
        <v>0</v>
      </c>
      <c r="X335" s="176">
        <f t="shared" si="221"/>
        <v>0</v>
      </c>
      <c r="Y335" s="176">
        <f t="shared" si="222"/>
        <v>0</v>
      </c>
      <c r="Z335" s="176">
        <f t="shared" si="223"/>
        <v>0</v>
      </c>
      <c r="AA335" s="176">
        <f t="shared" si="224"/>
        <v>0</v>
      </c>
      <c r="AB335" s="176">
        <f t="shared" si="225"/>
        <v>0</v>
      </c>
      <c r="AC335" s="176">
        <f t="shared" si="226"/>
        <v>0</v>
      </c>
      <c r="AD335" s="176">
        <f t="shared" si="227"/>
        <v>0</v>
      </c>
      <c r="AE335" s="176">
        <f t="shared" si="228"/>
        <v>0</v>
      </c>
      <c r="AF335" s="430">
        <f t="shared" si="218"/>
        <v>0</v>
      </c>
      <c r="AG335" s="481">
        <f t="shared" si="206"/>
        <v>0</v>
      </c>
      <c r="AH335" s="203">
        <f t="shared" si="207"/>
        <v>0</v>
      </c>
      <c r="AI335" s="714">
        <f>IFERROR(VLOOKUP($C335,'General Information'!$B$69:$C$88,2,0),0)</f>
        <v>0</v>
      </c>
      <c r="AJ335" s="749">
        <f t="shared" si="208"/>
        <v>0</v>
      </c>
      <c r="AK335" s="749">
        <f t="shared" si="209"/>
        <v>0</v>
      </c>
      <c r="AL335" s="749">
        <f t="shared" si="210"/>
        <v>0</v>
      </c>
      <c r="AM335" s="749">
        <f t="shared" si="211"/>
        <v>0</v>
      </c>
      <c r="AN335" s="749">
        <f t="shared" si="212"/>
        <v>0</v>
      </c>
      <c r="AO335" s="749">
        <f t="shared" si="213"/>
        <v>0</v>
      </c>
      <c r="AP335" s="749">
        <f t="shared" si="214"/>
        <v>0</v>
      </c>
      <c r="AQ335" s="749">
        <f t="shared" si="215"/>
        <v>0</v>
      </c>
      <c r="AR335" s="749">
        <f t="shared" si="216"/>
        <v>0</v>
      </c>
      <c r="AS335" s="749">
        <f t="shared" si="217"/>
        <v>0</v>
      </c>
    </row>
    <row r="336" spans="2:45" hidden="1" outlineLevel="1" x14ac:dyDescent="0.2">
      <c r="B336" s="139">
        <v>22</v>
      </c>
      <c r="C336" s="38"/>
      <c r="D336" s="38"/>
      <c r="E336" s="33"/>
      <c r="F336" s="57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121"/>
      <c r="R336" s="120"/>
      <c r="S336" s="60"/>
      <c r="T336" s="60"/>
      <c r="U336" s="60"/>
      <c r="V336" s="176">
        <f t="shared" si="219"/>
        <v>0</v>
      </c>
      <c r="W336" s="176">
        <f t="shared" si="220"/>
        <v>0</v>
      </c>
      <c r="X336" s="176">
        <f t="shared" si="221"/>
        <v>0</v>
      </c>
      <c r="Y336" s="176">
        <f t="shared" si="222"/>
        <v>0</v>
      </c>
      <c r="Z336" s="176">
        <f t="shared" si="223"/>
        <v>0</v>
      </c>
      <c r="AA336" s="176">
        <f t="shared" si="224"/>
        <v>0</v>
      </c>
      <c r="AB336" s="176">
        <f t="shared" si="225"/>
        <v>0</v>
      </c>
      <c r="AC336" s="176">
        <f t="shared" si="226"/>
        <v>0</v>
      </c>
      <c r="AD336" s="176">
        <f t="shared" si="227"/>
        <v>0</v>
      </c>
      <c r="AE336" s="176">
        <f t="shared" si="228"/>
        <v>0</v>
      </c>
      <c r="AF336" s="430">
        <f t="shared" si="218"/>
        <v>0</v>
      </c>
      <c r="AG336" s="481">
        <f t="shared" si="206"/>
        <v>0</v>
      </c>
      <c r="AH336" s="203">
        <f t="shared" si="207"/>
        <v>0</v>
      </c>
      <c r="AI336" s="714">
        <f>IFERROR(VLOOKUP($C336,'General Information'!$B$69:$C$88,2,0),0)</f>
        <v>0</v>
      </c>
      <c r="AJ336" s="749">
        <f t="shared" si="208"/>
        <v>0</v>
      </c>
      <c r="AK336" s="749">
        <f t="shared" si="209"/>
        <v>0</v>
      </c>
      <c r="AL336" s="749">
        <f t="shared" si="210"/>
        <v>0</v>
      </c>
      <c r="AM336" s="749">
        <f t="shared" si="211"/>
        <v>0</v>
      </c>
      <c r="AN336" s="749">
        <f t="shared" si="212"/>
        <v>0</v>
      </c>
      <c r="AO336" s="749">
        <f t="shared" si="213"/>
        <v>0</v>
      </c>
      <c r="AP336" s="749">
        <f t="shared" si="214"/>
        <v>0</v>
      </c>
      <c r="AQ336" s="749">
        <f t="shared" si="215"/>
        <v>0</v>
      </c>
      <c r="AR336" s="749">
        <f t="shared" si="216"/>
        <v>0</v>
      </c>
      <c r="AS336" s="749">
        <f t="shared" si="217"/>
        <v>0</v>
      </c>
    </row>
    <row r="337" spans="2:45" hidden="1" outlineLevel="1" x14ac:dyDescent="0.2">
      <c r="B337" s="139">
        <v>23</v>
      </c>
      <c r="C337" s="38"/>
      <c r="D337" s="38"/>
      <c r="E337" s="33"/>
      <c r="F337" s="57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121"/>
      <c r="R337" s="120"/>
      <c r="S337" s="60"/>
      <c r="T337" s="60"/>
      <c r="U337" s="60"/>
      <c r="V337" s="176">
        <f t="shared" si="219"/>
        <v>0</v>
      </c>
      <c r="W337" s="176">
        <f t="shared" si="220"/>
        <v>0</v>
      </c>
      <c r="X337" s="176">
        <f t="shared" si="221"/>
        <v>0</v>
      </c>
      <c r="Y337" s="176">
        <f t="shared" si="222"/>
        <v>0</v>
      </c>
      <c r="Z337" s="176">
        <f t="shared" si="223"/>
        <v>0</v>
      </c>
      <c r="AA337" s="176">
        <f t="shared" si="224"/>
        <v>0</v>
      </c>
      <c r="AB337" s="176">
        <f t="shared" si="225"/>
        <v>0</v>
      </c>
      <c r="AC337" s="176">
        <f t="shared" si="226"/>
        <v>0</v>
      </c>
      <c r="AD337" s="176">
        <f t="shared" si="227"/>
        <v>0</v>
      </c>
      <c r="AE337" s="176">
        <f t="shared" si="228"/>
        <v>0</v>
      </c>
      <c r="AF337" s="430">
        <f t="shared" si="218"/>
        <v>0</v>
      </c>
      <c r="AG337" s="481">
        <f t="shared" si="206"/>
        <v>0</v>
      </c>
      <c r="AH337" s="203">
        <f t="shared" si="207"/>
        <v>0</v>
      </c>
      <c r="AI337" s="714">
        <f>IFERROR(VLOOKUP($C337,'General Information'!$B$69:$C$88,2,0),0)</f>
        <v>0</v>
      </c>
      <c r="AJ337" s="749">
        <f t="shared" si="208"/>
        <v>0</v>
      </c>
      <c r="AK337" s="749">
        <f t="shared" si="209"/>
        <v>0</v>
      </c>
      <c r="AL337" s="749">
        <f t="shared" si="210"/>
        <v>0</v>
      </c>
      <c r="AM337" s="749">
        <f t="shared" si="211"/>
        <v>0</v>
      </c>
      <c r="AN337" s="749">
        <f t="shared" si="212"/>
        <v>0</v>
      </c>
      <c r="AO337" s="749">
        <f t="shared" si="213"/>
        <v>0</v>
      </c>
      <c r="AP337" s="749">
        <f t="shared" si="214"/>
        <v>0</v>
      </c>
      <c r="AQ337" s="749">
        <f t="shared" si="215"/>
        <v>0</v>
      </c>
      <c r="AR337" s="749">
        <f t="shared" si="216"/>
        <v>0</v>
      </c>
      <c r="AS337" s="749">
        <f t="shared" si="217"/>
        <v>0</v>
      </c>
    </row>
    <row r="338" spans="2:45" hidden="1" outlineLevel="1" x14ac:dyDescent="0.2">
      <c r="B338" s="139">
        <v>24</v>
      </c>
      <c r="C338" s="38"/>
      <c r="D338" s="38"/>
      <c r="E338" s="33"/>
      <c r="F338" s="57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121"/>
      <c r="R338" s="120"/>
      <c r="S338" s="60"/>
      <c r="T338" s="60"/>
      <c r="U338" s="60"/>
      <c r="V338" s="176">
        <f t="shared" si="219"/>
        <v>0</v>
      </c>
      <c r="W338" s="176">
        <f t="shared" si="220"/>
        <v>0</v>
      </c>
      <c r="X338" s="176">
        <f t="shared" si="221"/>
        <v>0</v>
      </c>
      <c r="Y338" s="176">
        <f t="shared" si="222"/>
        <v>0</v>
      </c>
      <c r="Z338" s="176">
        <f t="shared" si="223"/>
        <v>0</v>
      </c>
      <c r="AA338" s="176">
        <f t="shared" si="224"/>
        <v>0</v>
      </c>
      <c r="AB338" s="176">
        <f t="shared" si="225"/>
        <v>0</v>
      </c>
      <c r="AC338" s="176">
        <f t="shared" si="226"/>
        <v>0</v>
      </c>
      <c r="AD338" s="176">
        <f t="shared" si="227"/>
        <v>0</v>
      </c>
      <c r="AE338" s="176">
        <f t="shared" si="228"/>
        <v>0</v>
      </c>
      <c r="AF338" s="430">
        <f t="shared" si="218"/>
        <v>0</v>
      </c>
      <c r="AG338" s="481">
        <f t="shared" si="206"/>
        <v>0</v>
      </c>
      <c r="AH338" s="203">
        <f t="shared" si="207"/>
        <v>0</v>
      </c>
      <c r="AI338" s="714">
        <f>IFERROR(VLOOKUP($C338,'General Information'!$B$69:$C$88,2,0),0)</f>
        <v>0</v>
      </c>
      <c r="AJ338" s="749">
        <f t="shared" si="208"/>
        <v>0</v>
      </c>
      <c r="AK338" s="749">
        <f t="shared" si="209"/>
        <v>0</v>
      </c>
      <c r="AL338" s="749">
        <f t="shared" si="210"/>
        <v>0</v>
      </c>
      <c r="AM338" s="749">
        <f t="shared" si="211"/>
        <v>0</v>
      </c>
      <c r="AN338" s="749">
        <f t="shared" si="212"/>
        <v>0</v>
      </c>
      <c r="AO338" s="749">
        <f t="shared" si="213"/>
        <v>0</v>
      </c>
      <c r="AP338" s="749">
        <f t="shared" si="214"/>
        <v>0</v>
      </c>
      <c r="AQ338" s="749">
        <f t="shared" si="215"/>
        <v>0</v>
      </c>
      <c r="AR338" s="749">
        <f t="shared" si="216"/>
        <v>0</v>
      </c>
      <c r="AS338" s="749">
        <f t="shared" si="217"/>
        <v>0</v>
      </c>
    </row>
    <row r="339" spans="2:45" hidden="1" outlineLevel="1" x14ac:dyDescent="0.2">
      <c r="B339" s="139">
        <v>25</v>
      </c>
      <c r="C339" s="38"/>
      <c r="D339" s="38"/>
      <c r="E339" s="33"/>
      <c r="F339" s="57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121"/>
      <c r="R339" s="120"/>
      <c r="S339" s="60"/>
      <c r="T339" s="60"/>
      <c r="U339" s="60"/>
      <c r="V339" s="176">
        <f t="shared" si="219"/>
        <v>0</v>
      </c>
      <c r="W339" s="176">
        <f t="shared" si="220"/>
        <v>0</v>
      </c>
      <c r="X339" s="176">
        <f t="shared" si="221"/>
        <v>0</v>
      </c>
      <c r="Y339" s="176">
        <f t="shared" si="222"/>
        <v>0</v>
      </c>
      <c r="Z339" s="176">
        <f t="shared" si="223"/>
        <v>0</v>
      </c>
      <c r="AA339" s="176">
        <f t="shared" si="224"/>
        <v>0</v>
      </c>
      <c r="AB339" s="176">
        <f t="shared" si="225"/>
        <v>0</v>
      </c>
      <c r="AC339" s="176">
        <f t="shared" si="226"/>
        <v>0</v>
      </c>
      <c r="AD339" s="176">
        <f t="shared" si="227"/>
        <v>0</v>
      </c>
      <c r="AE339" s="176">
        <f t="shared" si="228"/>
        <v>0</v>
      </c>
      <c r="AF339" s="430">
        <f t="shared" si="218"/>
        <v>0</v>
      </c>
      <c r="AG339" s="481">
        <f t="shared" si="206"/>
        <v>0</v>
      </c>
      <c r="AH339" s="203">
        <f t="shared" si="207"/>
        <v>0</v>
      </c>
      <c r="AI339" s="714">
        <f>IFERROR(VLOOKUP($C339,'General Information'!$B$69:$C$88,2,0),0)</f>
        <v>0</v>
      </c>
      <c r="AJ339" s="749">
        <f t="shared" si="208"/>
        <v>0</v>
      </c>
      <c r="AK339" s="749">
        <f t="shared" si="209"/>
        <v>0</v>
      </c>
      <c r="AL339" s="749">
        <f t="shared" si="210"/>
        <v>0</v>
      </c>
      <c r="AM339" s="749">
        <f t="shared" si="211"/>
        <v>0</v>
      </c>
      <c r="AN339" s="749">
        <f t="shared" si="212"/>
        <v>0</v>
      </c>
      <c r="AO339" s="749">
        <f t="shared" si="213"/>
        <v>0</v>
      </c>
      <c r="AP339" s="749">
        <f t="shared" si="214"/>
        <v>0</v>
      </c>
      <c r="AQ339" s="749">
        <f t="shared" si="215"/>
        <v>0</v>
      </c>
      <c r="AR339" s="749">
        <f t="shared" si="216"/>
        <v>0</v>
      </c>
      <c r="AS339" s="749">
        <f t="shared" si="217"/>
        <v>0</v>
      </c>
    </row>
    <row r="340" spans="2:45" hidden="1" outlineLevel="1" x14ac:dyDescent="0.2">
      <c r="B340" s="139">
        <v>26</v>
      </c>
      <c r="C340" s="38"/>
      <c r="D340" s="38"/>
      <c r="E340" s="33"/>
      <c r="F340" s="57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121"/>
      <c r="R340" s="120"/>
      <c r="S340" s="60"/>
      <c r="T340" s="60"/>
      <c r="U340" s="60"/>
      <c r="V340" s="176">
        <f t="shared" si="219"/>
        <v>0</v>
      </c>
      <c r="W340" s="176">
        <f t="shared" si="220"/>
        <v>0</v>
      </c>
      <c r="X340" s="176">
        <f t="shared" si="221"/>
        <v>0</v>
      </c>
      <c r="Y340" s="176">
        <f t="shared" si="222"/>
        <v>0</v>
      </c>
      <c r="Z340" s="176">
        <f t="shared" si="223"/>
        <v>0</v>
      </c>
      <c r="AA340" s="176">
        <f t="shared" si="224"/>
        <v>0</v>
      </c>
      <c r="AB340" s="176">
        <f t="shared" si="225"/>
        <v>0</v>
      </c>
      <c r="AC340" s="176">
        <f t="shared" si="226"/>
        <v>0</v>
      </c>
      <c r="AD340" s="176">
        <f t="shared" si="227"/>
        <v>0</v>
      </c>
      <c r="AE340" s="176">
        <f t="shared" si="228"/>
        <v>0</v>
      </c>
      <c r="AF340" s="430">
        <f t="shared" si="218"/>
        <v>0</v>
      </c>
      <c r="AG340" s="481">
        <f t="shared" si="206"/>
        <v>0</v>
      </c>
      <c r="AH340" s="203">
        <f t="shared" si="207"/>
        <v>0</v>
      </c>
      <c r="AI340" s="714">
        <f>IFERROR(VLOOKUP($C340,'General Information'!$B$69:$C$88,2,0),0)</f>
        <v>0</v>
      </c>
      <c r="AJ340" s="749">
        <f t="shared" si="208"/>
        <v>0</v>
      </c>
      <c r="AK340" s="749">
        <f t="shared" si="209"/>
        <v>0</v>
      </c>
      <c r="AL340" s="749">
        <f t="shared" si="210"/>
        <v>0</v>
      </c>
      <c r="AM340" s="749">
        <f t="shared" si="211"/>
        <v>0</v>
      </c>
      <c r="AN340" s="749">
        <f t="shared" si="212"/>
        <v>0</v>
      </c>
      <c r="AO340" s="749">
        <f t="shared" si="213"/>
        <v>0</v>
      </c>
      <c r="AP340" s="749">
        <f t="shared" si="214"/>
        <v>0</v>
      </c>
      <c r="AQ340" s="749">
        <f t="shared" si="215"/>
        <v>0</v>
      </c>
      <c r="AR340" s="749">
        <f t="shared" si="216"/>
        <v>0</v>
      </c>
      <c r="AS340" s="749">
        <f t="shared" si="217"/>
        <v>0</v>
      </c>
    </row>
    <row r="341" spans="2:45" hidden="1" outlineLevel="1" x14ac:dyDescent="0.2">
      <c r="B341" s="139">
        <v>27</v>
      </c>
      <c r="C341" s="38"/>
      <c r="D341" s="38"/>
      <c r="E341" s="33"/>
      <c r="F341" s="57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121"/>
      <c r="R341" s="120"/>
      <c r="S341" s="60"/>
      <c r="T341" s="60"/>
      <c r="U341" s="60"/>
      <c r="V341" s="176">
        <f t="shared" si="219"/>
        <v>0</v>
      </c>
      <c r="W341" s="176">
        <f t="shared" si="220"/>
        <v>0</v>
      </c>
      <c r="X341" s="176">
        <f t="shared" si="221"/>
        <v>0</v>
      </c>
      <c r="Y341" s="176">
        <f t="shared" si="222"/>
        <v>0</v>
      </c>
      <c r="Z341" s="176">
        <f t="shared" si="223"/>
        <v>0</v>
      </c>
      <c r="AA341" s="176">
        <f t="shared" si="224"/>
        <v>0</v>
      </c>
      <c r="AB341" s="176">
        <f t="shared" si="225"/>
        <v>0</v>
      </c>
      <c r="AC341" s="176">
        <f t="shared" si="226"/>
        <v>0</v>
      </c>
      <c r="AD341" s="176">
        <f t="shared" si="227"/>
        <v>0</v>
      </c>
      <c r="AE341" s="176">
        <f t="shared" si="228"/>
        <v>0</v>
      </c>
      <c r="AF341" s="430">
        <f t="shared" si="218"/>
        <v>0</v>
      </c>
      <c r="AG341" s="481">
        <f t="shared" si="206"/>
        <v>0</v>
      </c>
      <c r="AH341" s="203">
        <f t="shared" si="207"/>
        <v>0</v>
      </c>
      <c r="AI341" s="714">
        <f>IFERROR(VLOOKUP($C341,'General Information'!$B$69:$C$88,2,0),0)</f>
        <v>0</v>
      </c>
      <c r="AJ341" s="749">
        <f t="shared" si="208"/>
        <v>0</v>
      </c>
      <c r="AK341" s="749">
        <f t="shared" si="209"/>
        <v>0</v>
      </c>
      <c r="AL341" s="749">
        <f t="shared" si="210"/>
        <v>0</v>
      </c>
      <c r="AM341" s="749">
        <f t="shared" si="211"/>
        <v>0</v>
      </c>
      <c r="AN341" s="749">
        <f t="shared" si="212"/>
        <v>0</v>
      </c>
      <c r="AO341" s="749">
        <f t="shared" si="213"/>
        <v>0</v>
      </c>
      <c r="AP341" s="749">
        <f t="shared" si="214"/>
        <v>0</v>
      </c>
      <c r="AQ341" s="749">
        <f t="shared" si="215"/>
        <v>0</v>
      </c>
      <c r="AR341" s="749">
        <f t="shared" si="216"/>
        <v>0</v>
      </c>
      <c r="AS341" s="749">
        <f t="shared" si="217"/>
        <v>0</v>
      </c>
    </row>
    <row r="342" spans="2:45" hidden="1" outlineLevel="1" x14ac:dyDescent="0.2">
      <c r="B342" s="139">
        <v>28</v>
      </c>
      <c r="C342" s="38"/>
      <c r="D342" s="38"/>
      <c r="E342" s="33"/>
      <c r="F342" s="57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121"/>
      <c r="R342" s="120"/>
      <c r="S342" s="60"/>
      <c r="T342" s="60"/>
      <c r="U342" s="60"/>
      <c r="V342" s="176">
        <f t="shared" si="219"/>
        <v>0</v>
      </c>
      <c r="W342" s="176">
        <f t="shared" si="220"/>
        <v>0</v>
      </c>
      <c r="X342" s="176">
        <f t="shared" si="221"/>
        <v>0</v>
      </c>
      <c r="Y342" s="176">
        <f t="shared" si="222"/>
        <v>0</v>
      </c>
      <c r="Z342" s="176">
        <f t="shared" si="223"/>
        <v>0</v>
      </c>
      <c r="AA342" s="176">
        <f t="shared" si="224"/>
        <v>0</v>
      </c>
      <c r="AB342" s="176">
        <f t="shared" si="225"/>
        <v>0</v>
      </c>
      <c r="AC342" s="176">
        <f t="shared" si="226"/>
        <v>0</v>
      </c>
      <c r="AD342" s="176">
        <f t="shared" si="227"/>
        <v>0</v>
      </c>
      <c r="AE342" s="176">
        <f t="shared" si="228"/>
        <v>0</v>
      </c>
      <c r="AF342" s="430">
        <f t="shared" si="218"/>
        <v>0</v>
      </c>
      <c r="AG342" s="481">
        <f t="shared" si="206"/>
        <v>0</v>
      </c>
      <c r="AH342" s="203">
        <f t="shared" si="207"/>
        <v>0</v>
      </c>
      <c r="AI342" s="714">
        <f>IFERROR(VLOOKUP($C342,'General Information'!$B$69:$C$88,2,0),0)</f>
        <v>0</v>
      </c>
      <c r="AJ342" s="749">
        <f t="shared" si="208"/>
        <v>0</v>
      </c>
      <c r="AK342" s="749">
        <f t="shared" si="209"/>
        <v>0</v>
      </c>
      <c r="AL342" s="749">
        <f t="shared" si="210"/>
        <v>0</v>
      </c>
      <c r="AM342" s="749">
        <f t="shared" si="211"/>
        <v>0</v>
      </c>
      <c r="AN342" s="749">
        <f t="shared" si="212"/>
        <v>0</v>
      </c>
      <c r="AO342" s="749">
        <f t="shared" si="213"/>
        <v>0</v>
      </c>
      <c r="AP342" s="749">
        <f t="shared" si="214"/>
        <v>0</v>
      </c>
      <c r="AQ342" s="749">
        <f t="shared" si="215"/>
        <v>0</v>
      </c>
      <c r="AR342" s="749">
        <f t="shared" si="216"/>
        <v>0</v>
      </c>
      <c r="AS342" s="749">
        <f t="shared" si="217"/>
        <v>0</v>
      </c>
    </row>
    <row r="343" spans="2:45" hidden="1" outlineLevel="1" x14ac:dyDescent="0.2">
      <c r="B343" s="139">
        <v>29</v>
      </c>
      <c r="C343" s="38"/>
      <c r="D343" s="38"/>
      <c r="E343" s="33"/>
      <c r="F343" s="57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121"/>
      <c r="R343" s="120"/>
      <c r="S343" s="60"/>
      <c r="T343" s="60"/>
      <c r="U343" s="60"/>
      <c r="V343" s="176">
        <f t="shared" si="219"/>
        <v>0</v>
      </c>
      <c r="W343" s="176">
        <f t="shared" si="220"/>
        <v>0</v>
      </c>
      <c r="X343" s="176">
        <f t="shared" si="221"/>
        <v>0</v>
      </c>
      <c r="Y343" s="176">
        <f t="shared" si="222"/>
        <v>0</v>
      </c>
      <c r="Z343" s="176">
        <f t="shared" si="223"/>
        <v>0</v>
      </c>
      <c r="AA343" s="176">
        <f t="shared" si="224"/>
        <v>0</v>
      </c>
      <c r="AB343" s="176">
        <f t="shared" si="225"/>
        <v>0</v>
      </c>
      <c r="AC343" s="176">
        <f t="shared" si="226"/>
        <v>0</v>
      </c>
      <c r="AD343" s="176">
        <f t="shared" si="227"/>
        <v>0</v>
      </c>
      <c r="AE343" s="176">
        <f t="shared" si="228"/>
        <v>0</v>
      </c>
      <c r="AF343" s="430">
        <f t="shared" si="218"/>
        <v>0</v>
      </c>
      <c r="AG343" s="481">
        <f t="shared" si="206"/>
        <v>0</v>
      </c>
      <c r="AH343" s="203">
        <f t="shared" si="207"/>
        <v>0</v>
      </c>
      <c r="AI343" s="714">
        <f>IFERROR(VLOOKUP($C343,'General Information'!$B$69:$C$88,2,0),0)</f>
        <v>0</v>
      </c>
      <c r="AJ343" s="749">
        <f t="shared" si="208"/>
        <v>0</v>
      </c>
      <c r="AK343" s="749">
        <f t="shared" si="209"/>
        <v>0</v>
      </c>
      <c r="AL343" s="749">
        <f t="shared" si="210"/>
        <v>0</v>
      </c>
      <c r="AM343" s="749">
        <f t="shared" si="211"/>
        <v>0</v>
      </c>
      <c r="AN343" s="749">
        <f t="shared" si="212"/>
        <v>0</v>
      </c>
      <c r="AO343" s="749">
        <f t="shared" si="213"/>
        <v>0</v>
      </c>
      <c r="AP343" s="749">
        <f t="shared" si="214"/>
        <v>0</v>
      </c>
      <c r="AQ343" s="749">
        <f t="shared" si="215"/>
        <v>0</v>
      </c>
      <c r="AR343" s="749">
        <f t="shared" si="216"/>
        <v>0</v>
      </c>
      <c r="AS343" s="749">
        <f t="shared" si="217"/>
        <v>0</v>
      </c>
    </row>
    <row r="344" spans="2:45" hidden="1" outlineLevel="1" x14ac:dyDescent="0.2">
      <c r="B344" s="139">
        <v>30</v>
      </c>
      <c r="C344" s="38"/>
      <c r="D344" s="38"/>
      <c r="E344" s="33"/>
      <c r="F344" s="57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121"/>
      <c r="R344" s="120"/>
      <c r="S344" s="60"/>
      <c r="T344" s="60"/>
      <c r="U344" s="60"/>
      <c r="V344" s="176">
        <f t="shared" si="219"/>
        <v>0</v>
      </c>
      <c r="W344" s="176">
        <f t="shared" si="220"/>
        <v>0</v>
      </c>
      <c r="X344" s="176">
        <f t="shared" si="221"/>
        <v>0</v>
      </c>
      <c r="Y344" s="176">
        <f t="shared" si="222"/>
        <v>0</v>
      </c>
      <c r="Z344" s="176">
        <f t="shared" si="223"/>
        <v>0</v>
      </c>
      <c r="AA344" s="176">
        <f t="shared" si="224"/>
        <v>0</v>
      </c>
      <c r="AB344" s="176">
        <f t="shared" si="225"/>
        <v>0</v>
      </c>
      <c r="AC344" s="176">
        <f t="shared" si="226"/>
        <v>0</v>
      </c>
      <c r="AD344" s="176">
        <f t="shared" si="227"/>
        <v>0</v>
      </c>
      <c r="AE344" s="176">
        <f t="shared" si="228"/>
        <v>0</v>
      </c>
      <c r="AF344" s="430">
        <f t="shared" si="218"/>
        <v>0</v>
      </c>
      <c r="AG344" s="481">
        <f t="shared" si="206"/>
        <v>0</v>
      </c>
      <c r="AH344" s="203">
        <f t="shared" si="207"/>
        <v>0</v>
      </c>
      <c r="AI344" s="714">
        <f>IFERROR(VLOOKUP($C344,'General Information'!$B$69:$C$88,2,0),0)</f>
        <v>0</v>
      </c>
      <c r="AJ344" s="749">
        <f t="shared" si="208"/>
        <v>0</v>
      </c>
      <c r="AK344" s="749">
        <f t="shared" si="209"/>
        <v>0</v>
      </c>
      <c r="AL344" s="749">
        <f t="shared" si="210"/>
        <v>0</v>
      </c>
      <c r="AM344" s="749">
        <f t="shared" si="211"/>
        <v>0</v>
      </c>
      <c r="AN344" s="749">
        <f t="shared" si="212"/>
        <v>0</v>
      </c>
      <c r="AO344" s="749">
        <f t="shared" si="213"/>
        <v>0</v>
      </c>
      <c r="AP344" s="749">
        <f t="shared" si="214"/>
        <v>0</v>
      </c>
      <c r="AQ344" s="749">
        <f t="shared" si="215"/>
        <v>0</v>
      </c>
      <c r="AR344" s="749">
        <f t="shared" si="216"/>
        <v>0</v>
      </c>
      <c r="AS344" s="749">
        <f t="shared" si="217"/>
        <v>0</v>
      </c>
    </row>
    <row r="345" spans="2:45" hidden="1" outlineLevel="1" x14ac:dyDescent="0.2">
      <c r="B345" s="139">
        <v>31</v>
      </c>
      <c r="C345" s="38"/>
      <c r="D345" s="38"/>
      <c r="E345" s="33"/>
      <c r="F345" s="57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121"/>
      <c r="R345" s="120"/>
      <c r="S345" s="60"/>
      <c r="T345" s="60"/>
      <c r="U345" s="60"/>
      <c r="V345" s="176">
        <f t="shared" si="219"/>
        <v>0</v>
      </c>
      <c r="W345" s="176">
        <f t="shared" si="220"/>
        <v>0</v>
      </c>
      <c r="X345" s="176">
        <f t="shared" si="221"/>
        <v>0</v>
      </c>
      <c r="Y345" s="176">
        <f t="shared" si="222"/>
        <v>0</v>
      </c>
      <c r="Z345" s="176">
        <f t="shared" si="223"/>
        <v>0</v>
      </c>
      <c r="AA345" s="176">
        <f t="shared" si="224"/>
        <v>0</v>
      </c>
      <c r="AB345" s="176">
        <f t="shared" si="225"/>
        <v>0</v>
      </c>
      <c r="AC345" s="176">
        <f t="shared" si="226"/>
        <v>0</v>
      </c>
      <c r="AD345" s="176">
        <f t="shared" si="227"/>
        <v>0</v>
      </c>
      <c r="AE345" s="176">
        <f t="shared" si="228"/>
        <v>0</v>
      </c>
      <c r="AF345" s="430">
        <f t="shared" si="218"/>
        <v>0</v>
      </c>
      <c r="AG345" s="481">
        <f t="shared" si="206"/>
        <v>0</v>
      </c>
      <c r="AH345" s="203">
        <f t="shared" si="207"/>
        <v>0</v>
      </c>
      <c r="AI345" s="714">
        <f>IFERROR(VLOOKUP($C345,'General Information'!$B$69:$C$88,2,0),0)</f>
        <v>0</v>
      </c>
      <c r="AJ345" s="749">
        <f t="shared" si="208"/>
        <v>0</v>
      </c>
      <c r="AK345" s="749">
        <f t="shared" si="209"/>
        <v>0</v>
      </c>
      <c r="AL345" s="749">
        <f t="shared" si="210"/>
        <v>0</v>
      </c>
      <c r="AM345" s="749">
        <f t="shared" si="211"/>
        <v>0</v>
      </c>
      <c r="AN345" s="749">
        <f t="shared" si="212"/>
        <v>0</v>
      </c>
      <c r="AO345" s="749">
        <f t="shared" si="213"/>
        <v>0</v>
      </c>
      <c r="AP345" s="749">
        <f t="shared" si="214"/>
        <v>0</v>
      </c>
      <c r="AQ345" s="749">
        <f t="shared" si="215"/>
        <v>0</v>
      </c>
      <c r="AR345" s="749">
        <f t="shared" si="216"/>
        <v>0</v>
      </c>
      <c r="AS345" s="749">
        <f t="shared" si="217"/>
        <v>0</v>
      </c>
    </row>
    <row r="346" spans="2:45" hidden="1" outlineLevel="1" x14ac:dyDescent="0.2">
      <c r="B346" s="139">
        <v>32</v>
      </c>
      <c r="C346" s="38"/>
      <c r="D346" s="38"/>
      <c r="E346" s="33"/>
      <c r="F346" s="57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121"/>
      <c r="R346" s="120"/>
      <c r="S346" s="60"/>
      <c r="T346" s="60"/>
      <c r="U346" s="60"/>
      <c r="V346" s="176">
        <f t="shared" si="219"/>
        <v>0</v>
      </c>
      <c r="W346" s="176">
        <f t="shared" si="220"/>
        <v>0</v>
      </c>
      <c r="X346" s="176">
        <f t="shared" si="221"/>
        <v>0</v>
      </c>
      <c r="Y346" s="176">
        <f t="shared" si="222"/>
        <v>0</v>
      </c>
      <c r="Z346" s="176">
        <f t="shared" si="223"/>
        <v>0</v>
      </c>
      <c r="AA346" s="176">
        <f t="shared" si="224"/>
        <v>0</v>
      </c>
      <c r="AB346" s="176">
        <f t="shared" si="225"/>
        <v>0</v>
      </c>
      <c r="AC346" s="176">
        <f t="shared" si="226"/>
        <v>0</v>
      </c>
      <c r="AD346" s="176">
        <f t="shared" si="227"/>
        <v>0</v>
      </c>
      <c r="AE346" s="176">
        <f t="shared" si="228"/>
        <v>0</v>
      </c>
      <c r="AF346" s="430">
        <f t="shared" si="218"/>
        <v>0</v>
      </c>
      <c r="AG346" s="481">
        <f t="shared" si="206"/>
        <v>0</v>
      </c>
      <c r="AH346" s="203">
        <f t="shared" si="207"/>
        <v>0</v>
      </c>
      <c r="AI346" s="714">
        <f>IFERROR(VLOOKUP($C346,'General Information'!$B$69:$C$88,2,0),0)</f>
        <v>0</v>
      </c>
      <c r="AJ346" s="749">
        <f t="shared" si="208"/>
        <v>0</v>
      </c>
      <c r="AK346" s="749">
        <f t="shared" si="209"/>
        <v>0</v>
      </c>
      <c r="AL346" s="749">
        <f t="shared" si="210"/>
        <v>0</v>
      </c>
      <c r="AM346" s="749">
        <f t="shared" si="211"/>
        <v>0</v>
      </c>
      <c r="AN346" s="749">
        <f t="shared" si="212"/>
        <v>0</v>
      </c>
      <c r="AO346" s="749">
        <f t="shared" si="213"/>
        <v>0</v>
      </c>
      <c r="AP346" s="749">
        <f t="shared" si="214"/>
        <v>0</v>
      </c>
      <c r="AQ346" s="749">
        <f t="shared" si="215"/>
        <v>0</v>
      </c>
      <c r="AR346" s="749">
        <f t="shared" si="216"/>
        <v>0</v>
      </c>
      <c r="AS346" s="749">
        <f t="shared" si="217"/>
        <v>0</v>
      </c>
    </row>
    <row r="347" spans="2:45" hidden="1" outlineLevel="1" x14ac:dyDescent="0.2">
      <c r="B347" s="139">
        <v>33</v>
      </c>
      <c r="C347" s="38"/>
      <c r="D347" s="38"/>
      <c r="E347" s="33"/>
      <c r="F347" s="57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121"/>
      <c r="R347" s="120"/>
      <c r="S347" s="60"/>
      <c r="T347" s="60"/>
      <c r="U347" s="60"/>
      <c r="V347" s="176">
        <f t="shared" si="219"/>
        <v>0</v>
      </c>
      <c r="W347" s="176">
        <f t="shared" si="220"/>
        <v>0</v>
      </c>
      <c r="X347" s="176">
        <f t="shared" si="221"/>
        <v>0</v>
      </c>
      <c r="Y347" s="176">
        <f t="shared" si="222"/>
        <v>0</v>
      </c>
      <c r="Z347" s="176">
        <f t="shared" si="223"/>
        <v>0</v>
      </c>
      <c r="AA347" s="176">
        <f t="shared" si="224"/>
        <v>0</v>
      </c>
      <c r="AB347" s="176">
        <f t="shared" si="225"/>
        <v>0</v>
      </c>
      <c r="AC347" s="176">
        <f t="shared" si="226"/>
        <v>0</v>
      </c>
      <c r="AD347" s="176">
        <f t="shared" si="227"/>
        <v>0</v>
      </c>
      <c r="AE347" s="176">
        <f t="shared" si="228"/>
        <v>0</v>
      </c>
      <c r="AF347" s="430">
        <f t="shared" si="218"/>
        <v>0</v>
      </c>
      <c r="AG347" s="481">
        <f t="shared" ref="AG347:AG364" si="229">SUM(G347:P347)</f>
        <v>0</v>
      </c>
      <c r="AH347" s="203">
        <f t="shared" ref="AH347:AH364" si="230">IFERROR($AF347/SUM($AF$7,$AF$210,$AF$313,$AF$366,$AF$569,$AF$622),0)</f>
        <v>0</v>
      </c>
      <c r="AI347" s="714">
        <f>IFERROR(VLOOKUP($C347,'General Information'!$B$69:$C$88,2,0),0)</f>
        <v>0</v>
      </c>
      <c r="AJ347" s="749">
        <f t="shared" si="208"/>
        <v>0</v>
      </c>
      <c r="AK347" s="749">
        <f t="shared" si="209"/>
        <v>0</v>
      </c>
      <c r="AL347" s="749">
        <f t="shared" si="210"/>
        <v>0</v>
      </c>
      <c r="AM347" s="749">
        <f t="shared" si="211"/>
        <v>0</v>
      </c>
      <c r="AN347" s="749">
        <f t="shared" si="212"/>
        <v>0</v>
      </c>
      <c r="AO347" s="749">
        <f t="shared" si="213"/>
        <v>0</v>
      </c>
      <c r="AP347" s="749">
        <f t="shared" si="214"/>
        <v>0</v>
      </c>
      <c r="AQ347" s="749">
        <f t="shared" si="215"/>
        <v>0</v>
      </c>
      <c r="AR347" s="749">
        <f t="shared" si="216"/>
        <v>0</v>
      </c>
      <c r="AS347" s="749">
        <f t="shared" si="217"/>
        <v>0</v>
      </c>
    </row>
    <row r="348" spans="2:45" hidden="1" outlineLevel="1" x14ac:dyDescent="0.2">
      <c r="B348" s="139">
        <v>34</v>
      </c>
      <c r="C348" s="38"/>
      <c r="D348" s="38"/>
      <c r="E348" s="33"/>
      <c r="F348" s="57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121"/>
      <c r="R348" s="120"/>
      <c r="S348" s="60"/>
      <c r="T348" s="60"/>
      <c r="U348" s="60"/>
      <c r="V348" s="176">
        <f t="shared" si="219"/>
        <v>0</v>
      </c>
      <c r="W348" s="176">
        <f t="shared" si="220"/>
        <v>0</v>
      </c>
      <c r="X348" s="176">
        <f t="shared" si="221"/>
        <v>0</v>
      </c>
      <c r="Y348" s="176">
        <f t="shared" si="222"/>
        <v>0</v>
      </c>
      <c r="Z348" s="176">
        <f t="shared" si="223"/>
        <v>0</v>
      </c>
      <c r="AA348" s="176">
        <f t="shared" si="224"/>
        <v>0</v>
      </c>
      <c r="AB348" s="176">
        <f t="shared" si="225"/>
        <v>0</v>
      </c>
      <c r="AC348" s="176">
        <f t="shared" si="226"/>
        <v>0</v>
      </c>
      <c r="AD348" s="176">
        <f t="shared" si="227"/>
        <v>0</v>
      </c>
      <c r="AE348" s="176">
        <f t="shared" si="228"/>
        <v>0</v>
      </c>
      <c r="AF348" s="430">
        <f t="shared" si="218"/>
        <v>0</v>
      </c>
      <c r="AG348" s="481">
        <f t="shared" si="229"/>
        <v>0</v>
      </c>
      <c r="AH348" s="203">
        <f t="shared" si="230"/>
        <v>0</v>
      </c>
      <c r="AI348" s="714">
        <f>IFERROR(VLOOKUP($C348,'General Information'!$B$69:$C$88,2,0),0)</f>
        <v>0</v>
      </c>
      <c r="AJ348" s="749">
        <f t="shared" si="208"/>
        <v>0</v>
      </c>
      <c r="AK348" s="749">
        <f t="shared" si="209"/>
        <v>0</v>
      </c>
      <c r="AL348" s="749">
        <f t="shared" si="210"/>
        <v>0</v>
      </c>
      <c r="AM348" s="749">
        <f t="shared" si="211"/>
        <v>0</v>
      </c>
      <c r="AN348" s="749">
        <f t="shared" si="212"/>
        <v>0</v>
      </c>
      <c r="AO348" s="749">
        <f t="shared" si="213"/>
        <v>0</v>
      </c>
      <c r="AP348" s="749">
        <f t="shared" si="214"/>
        <v>0</v>
      </c>
      <c r="AQ348" s="749">
        <f t="shared" si="215"/>
        <v>0</v>
      </c>
      <c r="AR348" s="749">
        <f t="shared" si="216"/>
        <v>0</v>
      </c>
      <c r="AS348" s="749">
        <f t="shared" si="217"/>
        <v>0</v>
      </c>
    </row>
    <row r="349" spans="2:45" hidden="1" outlineLevel="1" x14ac:dyDescent="0.2">
      <c r="B349" s="139">
        <v>35</v>
      </c>
      <c r="C349" s="38"/>
      <c r="D349" s="38"/>
      <c r="E349" s="33"/>
      <c r="F349" s="57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121"/>
      <c r="R349" s="120"/>
      <c r="S349" s="60"/>
      <c r="T349" s="60"/>
      <c r="U349" s="60"/>
      <c r="V349" s="176">
        <f t="shared" si="219"/>
        <v>0</v>
      </c>
      <c r="W349" s="176">
        <f t="shared" si="220"/>
        <v>0</v>
      </c>
      <c r="X349" s="176">
        <f t="shared" si="221"/>
        <v>0</v>
      </c>
      <c r="Y349" s="176">
        <f t="shared" si="222"/>
        <v>0</v>
      </c>
      <c r="Z349" s="176">
        <f t="shared" si="223"/>
        <v>0</v>
      </c>
      <c r="AA349" s="176">
        <f t="shared" si="224"/>
        <v>0</v>
      </c>
      <c r="AB349" s="176">
        <f t="shared" si="225"/>
        <v>0</v>
      </c>
      <c r="AC349" s="176">
        <f t="shared" si="226"/>
        <v>0</v>
      </c>
      <c r="AD349" s="176">
        <f t="shared" si="227"/>
        <v>0</v>
      </c>
      <c r="AE349" s="176">
        <f t="shared" si="228"/>
        <v>0</v>
      </c>
      <c r="AF349" s="430">
        <f t="shared" si="218"/>
        <v>0</v>
      </c>
      <c r="AG349" s="481">
        <f t="shared" si="229"/>
        <v>0</v>
      </c>
      <c r="AH349" s="203">
        <f t="shared" si="230"/>
        <v>0</v>
      </c>
      <c r="AI349" s="714">
        <f>IFERROR(VLOOKUP($C349,'General Information'!$B$69:$C$88,2,0),0)</f>
        <v>0</v>
      </c>
      <c r="AJ349" s="749">
        <f t="shared" si="208"/>
        <v>0</v>
      </c>
      <c r="AK349" s="749">
        <f t="shared" si="209"/>
        <v>0</v>
      </c>
      <c r="AL349" s="749">
        <f t="shared" si="210"/>
        <v>0</v>
      </c>
      <c r="AM349" s="749">
        <f t="shared" si="211"/>
        <v>0</v>
      </c>
      <c r="AN349" s="749">
        <f t="shared" si="212"/>
        <v>0</v>
      </c>
      <c r="AO349" s="749">
        <f t="shared" si="213"/>
        <v>0</v>
      </c>
      <c r="AP349" s="749">
        <f t="shared" si="214"/>
        <v>0</v>
      </c>
      <c r="AQ349" s="749">
        <f t="shared" si="215"/>
        <v>0</v>
      </c>
      <c r="AR349" s="749">
        <f t="shared" si="216"/>
        <v>0</v>
      </c>
      <c r="AS349" s="749">
        <f t="shared" si="217"/>
        <v>0</v>
      </c>
    </row>
    <row r="350" spans="2:45" hidden="1" outlineLevel="1" x14ac:dyDescent="0.2">
      <c r="B350" s="139">
        <v>36</v>
      </c>
      <c r="C350" s="38"/>
      <c r="D350" s="38"/>
      <c r="E350" s="33"/>
      <c r="F350" s="57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121"/>
      <c r="R350" s="120"/>
      <c r="S350" s="60"/>
      <c r="T350" s="60"/>
      <c r="U350" s="60"/>
      <c r="V350" s="176">
        <f t="shared" si="219"/>
        <v>0</v>
      </c>
      <c r="W350" s="176">
        <f t="shared" si="220"/>
        <v>0</v>
      </c>
      <c r="X350" s="176">
        <f t="shared" si="221"/>
        <v>0</v>
      </c>
      <c r="Y350" s="176">
        <f t="shared" si="222"/>
        <v>0</v>
      </c>
      <c r="Z350" s="176">
        <f t="shared" si="223"/>
        <v>0</v>
      </c>
      <c r="AA350" s="176">
        <f t="shared" si="224"/>
        <v>0</v>
      </c>
      <c r="AB350" s="176">
        <f t="shared" si="225"/>
        <v>0</v>
      </c>
      <c r="AC350" s="176">
        <f t="shared" si="226"/>
        <v>0</v>
      </c>
      <c r="AD350" s="176">
        <f t="shared" si="227"/>
        <v>0</v>
      </c>
      <c r="AE350" s="176">
        <f t="shared" si="228"/>
        <v>0</v>
      </c>
      <c r="AF350" s="430">
        <f t="shared" si="218"/>
        <v>0</v>
      </c>
      <c r="AG350" s="481">
        <f t="shared" si="229"/>
        <v>0</v>
      </c>
      <c r="AH350" s="203">
        <f t="shared" si="230"/>
        <v>0</v>
      </c>
      <c r="AI350" s="714">
        <f>IFERROR(VLOOKUP($C350,'General Information'!$B$69:$C$88,2,0),0)</f>
        <v>0</v>
      </c>
      <c r="AJ350" s="749">
        <f t="shared" si="208"/>
        <v>0</v>
      </c>
      <c r="AK350" s="749">
        <f t="shared" si="209"/>
        <v>0</v>
      </c>
      <c r="AL350" s="749">
        <f t="shared" si="210"/>
        <v>0</v>
      </c>
      <c r="AM350" s="749">
        <f t="shared" si="211"/>
        <v>0</v>
      </c>
      <c r="AN350" s="749">
        <f t="shared" si="212"/>
        <v>0</v>
      </c>
      <c r="AO350" s="749">
        <f t="shared" si="213"/>
        <v>0</v>
      </c>
      <c r="AP350" s="749">
        <f t="shared" si="214"/>
        <v>0</v>
      </c>
      <c r="AQ350" s="749">
        <f t="shared" si="215"/>
        <v>0</v>
      </c>
      <c r="AR350" s="749">
        <f t="shared" si="216"/>
        <v>0</v>
      </c>
      <c r="AS350" s="749">
        <f t="shared" si="217"/>
        <v>0</v>
      </c>
    </row>
    <row r="351" spans="2:45" hidden="1" outlineLevel="1" x14ac:dyDescent="0.2">
      <c r="B351" s="139">
        <v>37</v>
      </c>
      <c r="C351" s="38"/>
      <c r="D351" s="38"/>
      <c r="E351" s="33"/>
      <c r="F351" s="57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121"/>
      <c r="R351" s="120"/>
      <c r="S351" s="60"/>
      <c r="T351" s="60"/>
      <c r="U351" s="60"/>
      <c r="V351" s="176">
        <f t="shared" si="219"/>
        <v>0</v>
      </c>
      <c r="W351" s="176">
        <f t="shared" si="220"/>
        <v>0</v>
      </c>
      <c r="X351" s="176">
        <f t="shared" si="221"/>
        <v>0</v>
      </c>
      <c r="Y351" s="176">
        <f t="shared" si="222"/>
        <v>0</v>
      </c>
      <c r="Z351" s="176">
        <f t="shared" si="223"/>
        <v>0</v>
      </c>
      <c r="AA351" s="176">
        <f t="shared" si="224"/>
        <v>0</v>
      </c>
      <c r="AB351" s="176">
        <f t="shared" si="225"/>
        <v>0</v>
      </c>
      <c r="AC351" s="176">
        <f t="shared" si="226"/>
        <v>0</v>
      </c>
      <c r="AD351" s="176">
        <f t="shared" si="227"/>
        <v>0</v>
      </c>
      <c r="AE351" s="176">
        <f t="shared" si="228"/>
        <v>0</v>
      </c>
      <c r="AF351" s="430">
        <f t="shared" si="218"/>
        <v>0</v>
      </c>
      <c r="AG351" s="481">
        <f t="shared" si="229"/>
        <v>0</v>
      </c>
      <c r="AH351" s="203">
        <f t="shared" si="230"/>
        <v>0</v>
      </c>
      <c r="AI351" s="714">
        <f>IFERROR(VLOOKUP($C351,'General Information'!$B$69:$C$88,2,0),0)</f>
        <v>0</v>
      </c>
      <c r="AJ351" s="749">
        <f t="shared" si="208"/>
        <v>0</v>
      </c>
      <c r="AK351" s="749">
        <f t="shared" si="209"/>
        <v>0</v>
      </c>
      <c r="AL351" s="749">
        <f t="shared" si="210"/>
        <v>0</v>
      </c>
      <c r="AM351" s="749">
        <f t="shared" si="211"/>
        <v>0</v>
      </c>
      <c r="AN351" s="749">
        <f t="shared" si="212"/>
        <v>0</v>
      </c>
      <c r="AO351" s="749">
        <f t="shared" si="213"/>
        <v>0</v>
      </c>
      <c r="AP351" s="749">
        <f t="shared" si="214"/>
        <v>0</v>
      </c>
      <c r="AQ351" s="749">
        <f t="shared" si="215"/>
        <v>0</v>
      </c>
      <c r="AR351" s="749">
        <f t="shared" si="216"/>
        <v>0</v>
      </c>
      <c r="AS351" s="749">
        <f t="shared" si="217"/>
        <v>0</v>
      </c>
    </row>
    <row r="352" spans="2:45" hidden="1" outlineLevel="1" x14ac:dyDescent="0.2">
      <c r="B352" s="139">
        <v>38</v>
      </c>
      <c r="C352" s="38"/>
      <c r="D352" s="38"/>
      <c r="E352" s="33"/>
      <c r="F352" s="57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121"/>
      <c r="R352" s="120"/>
      <c r="S352" s="60"/>
      <c r="T352" s="60"/>
      <c r="U352" s="60"/>
      <c r="V352" s="176">
        <f t="shared" si="219"/>
        <v>0</v>
      </c>
      <c r="W352" s="176">
        <f t="shared" si="220"/>
        <v>0</v>
      </c>
      <c r="X352" s="176">
        <f t="shared" si="221"/>
        <v>0</v>
      </c>
      <c r="Y352" s="176">
        <f t="shared" si="222"/>
        <v>0</v>
      </c>
      <c r="Z352" s="176">
        <f t="shared" si="223"/>
        <v>0</v>
      </c>
      <c r="AA352" s="176">
        <f t="shared" si="224"/>
        <v>0</v>
      </c>
      <c r="AB352" s="176">
        <f t="shared" si="225"/>
        <v>0</v>
      </c>
      <c r="AC352" s="176">
        <f t="shared" si="226"/>
        <v>0</v>
      </c>
      <c r="AD352" s="176">
        <f t="shared" si="227"/>
        <v>0</v>
      </c>
      <c r="AE352" s="176">
        <f t="shared" si="228"/>
        <v>0</v>
      </c>
      <c r="AF352" s="430">
        <f t="shared" si="218"/>
        <v>0</v>
      </c>
      <c r="AG352" s="481">
        <f t="shared" si="229"/>
        <v>0</v>
      </c>
      <c r="AH352" s="203">
        <f t="shared" si="230"/>
        <v>0</v>
      </c>
      <c r="AI352" s="714">
        <f>IFERROR(VLOOKUP($C352,'General Information'!$B$69:$C$88,2,0),0)</f>
        <v>0</v>
      </c>
      <c r="AJ352" s="749">
        <f t="shared" si="208"/>
        <v>0</v>
      </c>
      <c r="AK352" s="749">
        <f t="shared" si="209"/>
        <v>0</v>
      </c>
      <c r="AL352" s="749">
        <f t="shared" si="210"/>
        <v>0</v>
      </c>
      <c r="AM352" s="749">
        <f t="shared" si="211"/>
        <v>0</v>
      </c>
      <c r="AN352" s="749">
        <f t="shared" si="212"/>
        <v>0</v>
      </c>
      <c r="AO352" s="749">
        <f t="shared" si="213"/>
        <v>0</v>
      </c>
      <c r="AP352" s="749">
        <f t="shared" si="214"/>
        <v>0</v>
      </c>
      <c r="AQ352" s="749">
        <f t="shared" si="215"/>
        <v>0</v>
      </c>
      <c r="AR352" s="749">
        <f t="shared" si="216"/>
        <v>0</v>
      </c>
      <c r="AS352" s="749">
        <f t="shared" si="217"/>
        <v>0</v>
      </c>
    </row>
    <row r="353" spans="1:45" hidden="1" outlineLevel="1" x14ac:dyDescent="0.2">
      <c r="B353" s="139">
        <v>39</v>
      </c>
      <c r="C353" s="38"/>
      <c r="D353" s="38"/>
      <c r="E353" s="33"/>
      <c r="F353" s="57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121"/>
      <c r="R353" s="120"/>
      <c r="S353" s="60"/>
      <c r="T353" s="60"/>
      <c r="U353" s="60"/>
      <c r="V353" s="176">
        <f t="shared" si="219"/>
        <v>0</v>
      </c>
      <c r="W353" s="176">
        <f t="shared" si="220"/>
        <v>0</v>
      </c>
      <c r="X353" s="176">
        <f t="shared" si="221"/>
        <v>0</v>
      </c>
      <c r="Y353" s="176">
        <f t="shared" si="222"/>
        <v>0</v>
      </c>
      <c r="Z353" s="176">
        <f t="shared" si="223"/>
        <v>0</v>
      </c>
      <c r="AA353" s="176">
        <f t="shared" si="224"/>
        <v>0</v>
      </c>
      <c r="AB353" s="176">
        <f t="shared" si="225"/>
        <v>0</v>
      </c>
      <c r="AC353" s="176">
        <f t="shared" si="226"/>
        <v>0</v>
      </c>
      <c r="AD353" s="176">
        <f t="shared" si="227"/>
        <v>0</v>
      </c>
      <c r="AE353" s="176">
        <f t="shared" si="228"/>
        <v>0</v>
      </c>
      <c r="AF353" s="430">
        <f t="shared" si="218"/>
        <v>0</v>
      </c>
      <c r="AG353" s="481">
        <f t="shared" si="229"/>
        <v>0</v>
      </c>
      <c r="AH353" s="203">
        <f t="shared" si="230"/>
        <v>0</v>
      </c>
      <c r="AI353" s="714">
        <f>IFERROR(VLOOKUP($C353,'General Information'!$B$69:$C$88,2,0),0)</f>
        <v>0</v>
      </c>
      <c r="AJ353" s="749">
        <f t="shared" si="208"/>
        <v>0</v>
      </c>
      <c r="AK353" s="749">
        <f t="shared" si="209"/>
        <v>0</v>
      </c>
      <c r="AL353" s="749">
        <f t="shared" si="210"/>
        <v>0</v>
      </c>
      <c r="AM353" s="749">
        <f t="shared" si="211"/>
        <v>0</v>
      </c>
      <c r="AN353" s="749">
        <f t="shared" si="212"/>
        <v>0</v>
      </c>
      <c r="AO353" s="749">
        <f t="shared" si="213"/>
        <v>0</v>
      </c>
      <c r="AP353" s="749">
        <f t="shared" si="214"/>
        <v>0</v>
      </c>
      <c r="AQ353" s="749">
        <f t="shared" si="215"/>
        <v>0</v>
      </c>
      <c r="AR353" s="749">
        <f t="shared" si="216"/>
        <v>0</v>
      </c>
      <c r="AS353" s="749">
        <f t="shared" si="217"/>
        <v>0</v>
      </c>
    </row>
    <row r="354" spans="1:45" hidden="1" outlineLevel="1" x14ac:dyDescent="0.2">
      <c r="B354" s="139">
        <v>40</v>
      </c>
      <c r="C354" s="38"/>
      <c r="D354" s="38"/>
      <c r="E354" s="33"/>
      <c r="F354" s="57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121"/>
      <c r="R354" s="120"/>
      <c r="S354" s="60"/>
      <c r="T354" s="60"/>
      <c r="U354" s="60"/>
      <c r="V354" s="176">
        <f t="shared" si="219"/>
        <v>0</v>
      </c>
      <c r="W354" s="176">
        <f t="shared" si="220"/>
        <v>0</v>
      </c>
      <c r="X354" s="176">
        <f t="shared" si="221"/>
        <v>0</v>
      </c>
      <c r="Y354" s="176">
        <f t="shared" si="222"/>
        <v>0</v>
      </c>
      <c r="Z354" s="176">
        <f t="shared" si="223"/>
        <v>0</v>
      </c>
      <c r="AA354" s="176">
        <f t="shared" si="224"/>
        <v>0</v>
      </c>
      <c r="AB354" s="176">
        <f t="shared" si="225"/>
        <v>0</v>
      </c>
      <c r="AC354" s="176">
        <f t="shared" si="226"/>
        <v>0</v>
      </c>
      <c r="AD354" s="176">
        <f t="shared" si="227"/>
        <v>0</v>
      </c>
      <c r="AE354" s="176">
        <f t="shared" si="228"/>
        <v>0</v>
      </c>
      <c r="AF354" s="430">
        <f t="shared" si="218"/>
        <v>0</v>
      </c>
      <c r="AG354" s="481">
        <f t="shared" si="229"/>
        <v>0</v>
      </c>
      <c r="AH354" s="203">
        <f t="shared" si="230"/>
        <v>0</v>
      </c>
      <c r="AI354" s="714">
        <f>IFERROR(VLOOKUP($C354,'General Information'!$B$69:$C$88,2,0),0)</f>
        <v>0</v>
      </c>
      <c r="AJ354" s="749">
        <f t="shared" si="208"/>
        <v>0</v>
      </c>
      <c r="AK354" s="749">
        <f t="shared" si="209"/>
        <v>0</v>
      </c>
      <c r="AL354" s="749">
        <f t="shared" si="210"/>
        <v>0</v>
      </c>
      <c r="AM354" s="749">
        <f t="shared" si="211"/>
        <v>0</v>
      </c>
      <c r="AN354" s="749">
        <f t="shared" si="212"/>
        <v>0</v>
      </c>
      <c r="AO354" s="749">
        <f t="shared" si="213"/>
        <v>0</v>
      </c>
      <c r="AP354" s="749">
        <f t="shared" si="214"/>
        <v>0</v>
      </c>
      <c r="AQ354" s="749">
        <f t="shared" si="215"/>
        <v>0</v>
      </c>
      <c r="AR354" s="749">
        <f t="shared" si="216"/>
        <v>0</v>
      </c>
      <c r="AS354" s="749">
        <f t="shared" si="217"/>
        <v>0</v>
      </c>
    </row>
    <row r="355" spans="1:45" hidden="1" outlineLevel="1" x14ac:dyDescent="0.2">
      <c r="B355" s="139">
        <v>41</v>
      </c>
      <c r="C355" s="38"/>
      <c r="D355" s="38"/>
      <c r="E355" s="33"/>
      <c r="F355" s="57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121"/>
      <c r="R355" s="120"/>
      <c r="S355" s="60"/>
      <c r="T355" s="60"/>
      <c r="U355" s="60"/>
      <c r="V355" s="176">
        <f t="shared" si="219"/>
        <v>0</v>
      </c>
      <c r="W355" s="176">
        <f t="shared" si="220"/>
        <v>0</v>
      </c>
      <c r="X355" s="176">
        <f t="shared" si="221"/>
        <v>0</v>
      </c>
      <c r="Y355" s="176">
        <f t="shared" si="222"/>
        <v>0</v>
      </c>
      <c r="Z355" s="176">
        <f t="shared" si="223"/>
        <v>0</v>
      </c>
      <c r="AA355" s="176">
        <f t="shared" si="224"/>
        <v>0</v>
      </c>
      <c r="AB355" s="176">
        <f t="shared" si="225"/>
        <v>0</v>
      </c>
      <c r="AC355" s="176">
        <f t="shared" si="226"/>
        <v>0</v>
      </c>
      <c r="AD355" s="176">
        <f t="shared" si="227"/>
        <v>0</v>
      </c>
      <c r="AE355" s="176">
        <f t="shared" si="228"/>
        <v>0</v>
      </c>
      <c r="AF355" s="430">
        <f t="shared" si="218"/>
        <v>0</v>
      </c>
      <c r="AG355" s="481">
        <f t="shared" si="229"/>
        <v>0</v>
      </c>
      <c r="AH355" s="203">
        <f t="shared" si="230"/>
        <v>0</v>
      </c>
      <c r="AI355" s="714">
        <f>IFERROR(VLOOKUP($C355,'General Information'!$B$69:$C$88,2,0),0)</f>
        <v>0</v>
      </c>
      <c r="AJ355" s="749">
        <f t="shared" si="208"/>
        <v>0</v>
      </c>
      <c r="AK355" s="749">
        <f t="shared" si="209"/>
        <v>0</v>
      </c>
      <c r="AL355" s="749">
        <f t="shared" si="210"/>
        <v>0</v>
      </c>
      <c r="AM355" s="749">
        <f t="shared" si="211"/>
        <v>0</v>
      </c>
      <c r="AN355" s="749">
        <f t="shared" si="212"/>
        <v>0</v>
      </c>
      <c r="AO355" s="749">
        <f t="shared" si="213"/>
        <v>0</v>
      </c>
      <c r="AP355" s="749">
        <f t="shared" si="214"/>
        <v>0</v>
      </c>
      <c r="AQ355" s="749">
        <f t="shared" si="215"/>
        <v>0</v>
      </c>
      <c r="AR355" s="749">
        <f t="shared" si="216"/>
        <v>0</v>
      </c>
      <c r="AS355" s="749">
        <f t="shared" si="217"/>
        <v>0</v>
      </c>
    </row>
    <row r="356" spans="1:45" hidden="1" outlineLevel="1" x14ac:dyDescent="0.2">
      <c r="B356" s="139">
        <v>42</v>
      </c>
      <c r="C356" s="38"/>
      <c r="D356" s="38"/>
      <c r="E356" s="33"/>
      <c r="F356" s="57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121"/>
      <c r="R356" s="120"/>
      <c r="S356" s="60"/>
      <c r="T356" s="60"/>
      <c r="U356" s="60"/>
      <c r="V356" s="176">
        <f t="shared" si="219"/>
        <v>0</v>
      </c>
      <c r="W356" s="176">
        <f t="shared" si="220"/>
        <v>0</v>
      </c>
      <c r="X356" s="176">
        <f t="shared" si="221"/>
        <v>0</v>
      </c>
      <c r="Y356" s="176">
        <f t="shared" si="222"/>
        <v>0</v>
      </c>
      <c r="Z356" s="176">
        <f t="shared" si="223"/>
        <v>0</v>
      </c>
      <c r="AA356" s="176">
        <f t="shared" si="224"/>
        <v>0</v>
      </c>
      <c r="AB356" s="176">
        <f t="shared" si="225"/>
        <v>0</v>
      </c>
      <c r="AC356" s="176">
        <f t="shared" si="226"/>
        <v>0</v>
      </c>
      <c r="AD356" s="176">
        <f t="shared" si="227"/>
        <v>0</v>
      </c>
      <c r="AE356" s="176">
        <f t="shared" si="228"/>
        <v>0</v>
      </c>
      <c r="AF356" s="430">
        <f t="shared" si="218"/>
        <v>0</v>
      </c>
      <c r="AG356" s="481">
        <f t="shared" si="229"/>
        <v>0</v>
      </c>
      <c r="AH356" s="203">
        <f t="shared" si="230"/>
        <v>0</v>
      </c>
      <c r="AI356" s="714">
        <f>IFERROR(VLOOKUP($C356,'General Information'!$B$69:$C$88,2,0),0)</f>
        <v>0</v>
      </c>
      <c r="AJ356" s="749">
        <f t="shared" si="208"/>
        <v>0</v>
      </c>
      <c r="AK356" s="749">
        <f t="shared" si="209"/>
        <v>0</v>
      </c>
      <c r="AL356" s="749">
        <f t="shared" si="210"/>
        <v>0</v>
      </c>
      <c r="AM356" s="749">
        <f t="shared" si="211"/>
        <v>0</v>
      </c>
      <c r="AN356" s="749">
        <f t="shared" si="212"/>
        <v>0</v>
      </c>
      <c r="AO356" s="749">
        <f t="shared" si="213"/>
        <v>0</v>
      </c>
      <c r="AP356" s="749">
        <f t="shared" si="214"/>
        <v>0</v>
      </c>
      <c r="AQ356" s="749">
        <f t="shared" si="215"/>
        <v>0</v>
      </c>
      <c r="AR356" s="749">
        <f t="shared" si="216"/>
        <v>0</v>
      </c>
      <c r="AS356" s="749">
        <f t="shared" si="217"/>
        <v>0</v>
      </c>
    </row>
    <row r="357" spans="1:45" hidden="1" outlineLevel="1" x14ac:dyDescent="0.2">
      <c r="B357" s="139">
        <v>43</v>
      </c>
      <c r="C357" s="38"/>
      <c r="D357" s="38"/>
      <c r="E357" s="33"/>
      <c r="F357" s="57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121"/>
      <c r="R357" s="120"/>
      <c r="S357" s="60"/>
      <c r="T357" s="60"/>
      <c r="U357" s="60"/>
      <c r="V357" s="176">
        <f t="shared" si="219"/>
        <v>0</v>
      </c>
      <c r="W357" s="176">
        <f t="shared" si="220"/>
        <v>0</v>
      </c>
      <c r="X357" s="176">
        <f t="shared" si="221"/>
        <v>0</v>
      </c>
      <c r="Y357" s="176">
        <f t="shared" si="222"/>
        <v>0</v>
      </c>
      <c r="Z357" s="176">
        <f t="shared" si="223"/>
        <v>0</v>
      </c>
      <c r="AA357" s="176">
        <f t="shared" si="224"/>
        <v>0</v>
      </c>
      <c r="AB357" s="176">
        <f t="shared" si="225"/>
        <v>0</v>
      </c>
      <c r="AC357" s="176">
        <f t="shared" si="226"/>
        <v>0</v>
      </c>
      <c r="AD357" s="176">
        <f t="shared" si="227"/>
        <v>0</v>
      </c>
      <c r="AE357" s="176">
        <f t="shared" si="228"/>
        <v>0</v>
      </c>
      <c r="AF357" s="430">
        <f t="shared" si="218"/>
        <v>0</v>
      </c>
      <c r="AG357" s="481">
        <f t="shared" si="229"/>
        <v>0</v>
      </c>
      <c r="AH357" s="203">
        <f t="shared" si="230"/>
        <v>0</v>
      </c>
      <c r="AI357" s="714">
        <f>IFERROR(VLOOKUP($C357,'General Information'!$B$69:$C$88,2,0),0)</f>
        <v>0</v>
      </c>
      <c r="AJ357" s="749">
        <f t="shared" si="208"/>
        <v>0</v>
      </c>
      <c r="AK357" s="749">
        <f t="shared" si="209"/>
        <v>0</v>
      </c>
      <c r="AL357" s="749">
        <f t="shared" si="210"/>
        <v>0</v>
      </c>
      <c r="AM357" s="749">
        <f t="shared" si="211"/>
        <v>0</v>
      </c>
      <c r="AN357" s="749">
        <f t="shared" si="212"/>
        <v>0</v>
      </c>
      <c r="AO357" s="749">
        <f t="shared" si="213"/>
        <v>0</v>
      </c>
      <c r="AP357" s="749">
        <f t="shared" si="214"/>
        <v>0</v>
      </c>
      <c r="AQ357" s="749">
        <f t="shared" si="215"/>
        <v>0</v>
      </c>
      <c r="AR357" s="749">
        <f t="shared" si="216"/>
        <v>0</v>
      </c>
      <c r="AS357" s="749">
        <f t="shared" si="217"/>
        <v>0</v>
      </c>
    </row>
    <row r="358" spans="1:45" hidden="1" outlineLevel="1" x14ac:dyDescent="0.2">
      <c r="B358" s="139">
        <v>44</v>
      </c>
      <c r="C358" s="38"/>
      <c r="D358" s="38"/>
      <c r="E358" s="33"/>
      <c r="F358" s="57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121"/>
      <c r="R358" s="120"/>
      <c r="S358" s="60"/>
      <c r="T358" s="60"/>
      <c r="U358" s="60"/>
      <c r="V358" s="176">
        <f t="shared" si="219"/>
        <v>0</v>
      </c>
      <c r="W358" s="176">
        <f t="shared" si="220"/>
        <v>0</v>
      </c>
      <c r="X358" s="176">
        <f t="shared" si="221"/>
        <v>0</v>
      </c>
      <c r="Y358" s="176">
        <f t="shared" si="222"/>
        <v>0</v>
      </c>
      <c r="Z358" s="176">
        <f t="shared" si="223"/>
        <v>0</v>
      </c>
      <c r="AA358" s="176">
        <f t="shared" si="224"/>
        <v>0</v>
      </c>
      <c r="AB358" s="176">
        <f t="shared" si="225"/>
        <v>0</v>
      </c>
      <c r="AC358" s="176">
        <f t="shared" si="226"/>
        <v>0</v>
      </c>
      <c r="AD358" s="176">
        <f t="shared" si="227"/>
        <v>0</v>
      </c>
      <c r="AE358" s="176">
        <f t="shared" si="228"/>
        <v>0</v>
      </c>
      <c r="AF358" s="430">
        <f t="shared" si="218"/>
        <v>0</v>
      </c>
      <c r="AG358" s="481">
        <f t="shared" si="229"/>
        <v>0</v>
      </c>
      <c r="AH358" s="203">
        <f t="shared" si="230"/>
        <v>0</v>
      </c>
      <c r="AI358" s="714">
        <f>IFERROR(VLOOKUP($C358,'General Information'!$B$69:$C$88,2,0),0)</f>
        <v>0</v>
      </c>
      <c r="AJ358" s="749">
        <f t="shared" si="208"/>
        <v>0</v>
      </c>
      <c r="AK358" s="749">
        <f t="shared" si="209"/>
        <v>0</v>
      </c>
      <c r="AL358" s="749">
        <f t="shared" si="210"/>
        <v>0</v>
      </c>
      <c r="AM358" s="749">
        <f t="shared" si="211"/>
        <v>0</v>
      </c>
      <c r="AN358" s="749">
        <f t="shared" si="212"/>
        <v>0</v>
      </c>
      <c r="AO358" s="749">
        <f t="shared" si="213"/>
        <v>0</v>
      </c>
      <c r="AP358" s="749">
        <f t="shared" si="214"/>
        <v>0</v>
      </c>
      <c r="AQ358" s="749">
        <f t="shared" si="215"/>
        <v>0</v>
      </c>
      <c r="AR358" s="749">
        <f t="shared" si="216"/>
        <v>0</v>
      </c>
      <c r="AS358" s="749">
        <f t="shared" si="217"/>
        <v>0</v>
      </c>
    </row>
    <row r="359" spans="1:45" hidden="1" outlineLevel="1" x14ac:dyDescent="0.2">
      <c r="B359" s="139">
        <v>45</v>
      </c>
      <c r="C359" s="38"/>
      <c r="D359" s="38"/>
      <c r="E359" s="33"/>
      <c r="F359" s="57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121"/>
      <c r="R359" s="120"/>
      <c r="S359" s="60"/>
      <c r="T359" s="60"/>
      <c r="U359" s="60"/>
      <c r="V359" s="176">
        <f t="shared" si="219"/>
        <v>0</v>
      </c>
      <c r="W359" s="176">
        <f t="shared" si="220"/>
        <v>0</v>
      </c>
      <c r="X359" s="176">
        <f t="shared" si="221"/>
        <v>0</v>
      </c>
      <c r="Y359" s="176">
        <f t="shared" si="222"/>
        <v>0</v>
      </c>
      <c r="Z359" s="176">
        <f t="shared" si="223"/>
        <v>0</v>
      </c>
      <c r="AA359" s="176">
        <f t="shared" si="224"/>
        <v>0</v>
      </c>
      <c r="AB359" s="176">
        <f t="shared" si="225"/>
        <v>0</v>
      </c>
      <c r="AC359" s="176">
        <f t="shared" si="226"/>
        <v>0</v>
      </c>
      <c r="AD359" s="176">
        <f t="shared" si="227"/>
        <v>0</v>
      </c>
      <c r="AE359" s="176">
        <f t="shared" si="228"/>
        <v>0</v>
      </c>
      <c r="AF359" s="430">
        <f t="shared" si="218"/>
        <v>0</v>
      </c>
      <c r="AG359" s="481">
        <f t="shared" si="229"/>
        <v>0</v>
      </c>
      <c r="AH359" s="203">
        <f t="shared" si="230"/>
        <v>0</v>
      </c>
      <c r="AI359" s="714">
        <f>IFERROR(VLOOKUP($C359,'General Information'!$B$69:$C$88,2,0),0)</f>
        <v>0</v>
      </c>
      <c r="AJ359" s="749">
        <f t="shared" si="208"/>
        <v>0</v>
      </c>
      <c r="AK359" s="749">
        <f t="shared" si="209"/>
        <v>0</v>
      </c>
      <c r="AL359" s="749">
        <f t="shared" si="210"/>
        <v>0</v>
      </c>
      <c r="AM359" s="749">
        <f t="shared" si="211"/>
        <v>0</v>
      </c>
      <c r="AN359" s="749">
        <f t="shared" si="212"/>
        <v>0</v>
      </c>
      <c r="AO359" s="749">
        <f t="shared" si="213"/>
        <v>0</v>
      </c>
      <c r="AP359" s="749">
        <f t="shared" si="214"/>
        <v>0</v>
      </c>
      <c r="AQ359" s="749">
        <f t="shared" si="215"/>
        <v>0</v>
      </c>
      <c r="AR359" s="749">
        <f t="shared" si="216"/>
        <v>0</v>
      </c>
      <c r="AS359" s="749">
        <f t="shared" si="217"/>
        <v>0</v>
      </c>
    </row>
    <row r="360" spans="1:45" hidden="1" outlineLevel="1" x14ac:dyDescent="0.2">
      <c r="B360" s="139">
        <v>46</v>
      </c>
      <c r="C360" s="38"/>
      <c r="D360" s="38"/>
      <c r="E360" s="33"/>
      <c r="F360" s="57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121"/>
      <c r="R360" s="120"/>
      <c r="S360" s="60"/>
      <c r="T360" s="60"/>
      <c r="U360" s="60"/>
      <c r="V360" s="176">
        <f t="shared" si="219"/>
        <v>0</v>
      </c>
      <c r="W360" s="176">
        <f t="shared" si="220"/>
        <v>0</v>
      </c>
      <c r="X360" s="176">
        <f t="shared" si="221"/>
        <v>0</v>
      </c>
      <c r="Y360" s="176">
        <f t="shared" si="222"/>
        <v>0</v>
      </c>
      <c r="Z360" s="176">
        <f t="shared" si="223"/>
        <v>0</v>
      </c>
      <c r="AA360" s="176">
        <f t="shared" si="224"/>
        <v>0</v>
      </c>
      <c r="AB360" s="176">
        <f t="shared" si="225"/>
        <v>0</v>
      </c>
      <c r="AC360" s="176">
        <f t="shared" si="226"/>
        <v>0</v>
      </c>
      <c r="AD360" s="176">
        <f t="shared" si="227"/>
        <v>0</v>
      </c>
      <c r="AE360" s="176">
        <f t="shared" si="228"/>
        <v>0</v>
      </c>
      <c r="AF360" s="430">
        <f t="shared" si="218"/>
        <v>0</v>
      </c>
      <c r="AG360" s="481">
        <f t="shared" si="229"/>
        <v>0</v>
      </c>
      <c r="AH360" s="203">
        <f t="shared" si="230"/>
        <v>0</v>
      </c>
      <c r="AI360" s="714">
        <f>IFERROR(VLOOKUP($C360,'General Information'!$B$69:$C$88,2,0),0)</f>
        <v>0</v>
      </c>
      <c r="AJ360" s="749">
        <f t="shared" si="208"/>
        <v>0</v>
      </c>
      <c r="AK360" s="749">
        <f t="shared" si="209"/>
        <v>0</v>
      </c>
      <c r="AL360" s="749">
        <f t="shared" si="210"/>
        <v>0</v>
      </c>
      <c r="AM360" s="749">
        <f t="shared" si="211"/>
        <v>0</v>
      </c>
      <c r="AN360" s="749">
        <f t="shared" si="212"/>
        <v>0</v>
      </c>
      <c r="AO360" s="749">
        <f t="shared" si="213"/>
        <v>0</v>
      </c>
      <c r="AP360" s="749">
        <f t="shared" si="214"/>
        <v>0</v>
      </c>
      <c r="AQ360" s="749">
        <f t="shared" si="215"/>
        <v>0</v>
      </c>
      <c r="AR360" s="749">
        <f t="shared" si="216"/>
        <v>0</v>
      </c>
      <c r="AS360" s="749">
        <f t="shared" si="217"/>
        <v>0</v>
      </c>
    </row>
    <row r="361" spans="1:45" hidden="1" outlineLevel="1" x14ac:dyDescent="0.2">
      <c r="B361" s="139">
        <v>47</v>
      </c>
      <c r="C361" s="38"/>
      <c r="D361" s="38"/>
      <c r="E361" s="33"/>
      <c r="F361" s="57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121"/>
      <c r="R361" s="120"/>
      <c r="S361" s="60"/>
      <c r="T361" s="60"/>
      <c r="U361" s="60"/>
      <c r="V361" s="176">
        <f t="shared" si="219"/>
        <v>0</v>
      </c>
      <c r="W361" s="176">
        <f t="shared" si="220"/>
        <v>0</v>
      </c>
      <c r="X361" s="176">
        <f t="shared" si="221"/>
        <v>0</v>
      </c>
      <c r="Y361" s="176">
        <f t="shared" si="222"/>
        <v>0</v>
      </c>
      <c r="Z361" s="176">
        <f t="shared" si="223"/>
        <v>0</v>
      </c>
      <c r="AA361" s="176">
        <f t="shared" si="224"/>
        <v>0</v>
      </c>
      <c r="AB361" s="176">
        <f t="shared" si="225"/>
        <v>0</v>
      </c>
      <c r="AC361" s="176">
        <f t="shared" si="226"/>
        <v>0</v>
      </c>
      <c r="AD361" s="176">
        <f t="shared" si="227"/>
        <v>0</v>
      </c>
      <c r="AE361" s="176">
        <f t="shared" si="228"/>
        <v>0</v>
      </c>
      <c r="AF361" s="430">
        <f t="shared" si="218"/>
        <v>0</v>
      </c>
      <c r="AG361" s="481">
        <f t="shared" si="229"/>
        <v>0</v>
      </c>
      <c r="AH361" s="203">
        <f t="shared" si="230"/>
        <v>0</v>
      </c>
      <c r="AI361" s="714">
        <f>IFERROR(VLOOKUP($C361,'General Information'!$B$69:$C$88,2,0),0)</f>
        <v>0</v>
      </c>
      <c r="AJ361" s="749">
        <f t="shared" si="208"/>
        <v>0</v>
      </c>
      <c r="AK361" s="749">
        <f t="shared" si="209"/>
        <v>0</v>
      </c>
      <c r="AL361" s="749">
        <f t="shared" si="210"/>
        <v>0</v>
      </c>
      <c r="AM361" s="749">
        <f t="shared" si="211"/>
        <v>0</v>
      </c>
      <c r="AN361" s="749">
        <f t="shared" si="212"/>
        <v>0</v>
      </c>
      <c r="AO361" s="749">
        <f t="shared" si="213"/>
        <v>0</v>
      </c>
      <c r="AP361" s="749">
        <f t="shared" si="214"/>
        <v>0</v>
      </c>
      <c r="AQ361" s="749">
        <f t="shared" si="215"/>
        <v>0</v>
      </c>
      <c r="AR361" s="749">
        <f t="shared" si="216"/>
        <v>0</v>
      </c>
      <c r="AS361" s="749">
        <f t="shared" si="217"/>
        <v>0</v>
      </c>
    </row>
    <row r="362" spans="1:45" hidden="1" outlineLevel="1" x14ac:dyDescent="0.2">
      <c r="B362" s="139">
        <v>48</v>
      </c>
      <c r="C362" s="38"/>
      <c r="D362" s="38"/>
      <c r="E362" s="33"/>
      <c r="F362" s="57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121"/>
      <c r="R362" s="120"/>
      <c r="S362" s="60"/>
      <c r="T362" s="60"/>
      <c r="U362" s="60"/>
      <c r="V362" s="176">
        <f t="shared" si="219"/>
        <v>0</v>
      </c>
      <c r="W362" s="176">
        <f t="shared" si="220"/>
        <v>0</v>
      </c>
      <c r="X362" s="176">
        <f t="shared" si="221"/>
        <v>0</v>
      </c>
      <c r="Y362" s="176">
        <f t="shared" si="222"/>
        <v>0</v>
      </c>
      <c r="Z362" s="176">
        <f t="shared" si="223"/>
        <v>0</v>
      </c>
      <c r="AA362" s="176">
        <f t="shared" si="224"/>
        <v>0</v>
      </c>
      <c r="AB362" s="176">
        <f t="shared" si="225"/>
        <v>0</v>
      </c>
      <c r="AC362" s="176">
        <f t="shared" si="226"/>
        <v>0</v>
      </c>
      <c r="AD362" s="176">
        <f t="shared" si="227"/>
        <v>0</v>
      </c>
      <c r="AE362" s="176">
        <f t="shared" si="228"/>
        <v>0</v>
      </c>
      <c r="AF362" s="430">
        <f t="shared" si="218"/>
        <v>0</v>
      </c>
      <c r="AG362" s="481">
        <f t="shared" si="229"/>
        <v>0</v>
      </c>
      <c r="AH362" s="203">
        <f t="shared" si="230"/>
        <v>0</v>
      </c>
      <c r="AI362" s="714">
        <f>IFERROR(VLOOKUP($C362,'General Information'!$B$69:$C$88,2,0),0)</f>
        <v>0</v>
      </c>
      <c r="AJ362" s="749">
        <f t="shared" si="208"/>
        <v>0</v>
      </c>
      <c r="AK362" s="749">
        <f t="shared" si="209"/>
        <v>0</v>
      </c>
      <c r="AL362" s="749">
        <f t="shared" si="210"/>
        <v>0</v>
      </c>
      <c r="AM362" s="749">
        <f t="shared" si="211"/>
        <v>0</v>
      </c>
      <c r="AN362" s="749">
        <f t="shared" si="212"/>
        <v>0</v>
      </c>
      <c r="AO362" s="749">
        <f t="shared" si="213"/>
        <v>0</v>
      </c>
      <c r="AP362" s="749">
        <f t="shared" si="214"/>
        <v>0</v>
      </c>
      <c r="AQ362" s="749">
        <f t="shared" si="215"/>
        <v>0</v>
      </c>
      <c r="AR362" s="749">
        <f t="shared" si="216"/>
        <v>0</v>
      </c>
      <c r="AS362" s="749">
        <f t="shared" si="217"/>
        <v>0</v>
      </c>
    </row>
    <row r="363" spans="1:45" hidden="1" outlineLevel="1" x14ac:dyDescent="0.2">
      <c r="B363" s="139">
        <v>49</v>
      </c>
      <c r="C363" s="38"/>
      <c r="D363" s="38"/>
      <c r="E363" s="33"/>
      <c r="F363" s="57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121"/>
      <c r="R363" s="120"/>
      <c r="S363" s="60"/>
      <c r="T363" s="60"/>
      <c r="U363" s="60"/>
      <c r="V363" s="176">
        <f t="shared" si="219"/>
        <v>0</v>
      </c>
      <c r="W363" s="176">
        <f t="shared" si="220"/>
        <v>0</v>
      </c>
      <c r="X363" s="176">
        <f t="shared" si="221"/>
        <v>0</v>
      </c>
      <c r="Y363" s="176">
        <f t="shared" si="222"/>
        <v>0</v>
      </c>
      <c r="Z363" s="176">
        <f t="shared" si="223"/>
        <v>0</v>
      </c>
      <c r="AA363" s="176">
        <f t="shared" si="224"/>
        <v>0</v>
      </c>
      <c r="AB363" s="176">
        <f t="shared" si="225"/>
        <v>0</v>
      </c>
      <c r="AC363" s="176">
        <f t="shared" si="226"/>
        <v>0</v>
      </c>
      <c r="AD363" s="176">
        <f t="shared" si="227"/>
        <v>0</v>
      </c>
      <c r="AE363" s="176">
        <f t="shared" si="228"/>
        <v>0</v>
      </c>
      <c r="AF363" s="430">
        <f t="shared" si="218"/>
        <v>0</v>
      </c>
      <c r="AG363" s="481">
        <f t="shared" si="229"/>
        <v>0</v>
      </c>
      <c r="AH363" s="203">
        <f t="shared" si="230"/>
        <v>0</v>
      </c>
      <c r="AI363" s="714">
        <f>IFERROR(VLOOKUP($C363,'General Information'!$B$69:$C$88,2,0),0)</f>
        <v>0</v>
      </c>
      <c r="AJ363" s="749">
        <f t="shared" si="208"/>
        <v>0</v>
      </c>
      <c r="AK363" s="749">
        <f t="shared" si="209"/>
        <v>0</v>
      </c>
      <c r="AL363" s="749">
        <f t="shared" si="210"/>
        <v>0</v>
      </c>
      <c r="AM363" s="749">
        <f t="shared" si="211"/>
        <v>0</v>
      </c>
      <c r="AN363" s="749">
        <f t="shared" si="212"/>
        <v>0</v>
      </c>
      <c r="AO363" s="749">
        <f t="shared" si="213"/>
        <v>0</v>
      </c>
      <c r="AP363" s="749">
        <f t="shared" si="214"/>
        <v>0</v>
      </c>
      <c r="AQ363" s="749">
        <f t="shared" si="215"/>
        <v>0</v>
      </c>
      <c r="AR363" s="749">
        <f t="shared" si="216"/>
        <v>0</v>
      </c>
      <c r="AS363" s="749">
        <f t="shared" si="217"/>
        <v>0</v>
      </c>
    </row>
    <row r="364" spans="1:45" hidden="1" outlineLevel="1" x14ac:dyDescent="0.2">
      <c r="B364" s="139">
        <v>50</v>
      </c>
      <c r="C364" s="38"/>
      <c r="D364" s="38"/>
      <c r="E364" s="33"/>
      <c r="F364" s="57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121"/>
      <c r="R364" s="120"/>
      <c r="S364" s="60"/>
      <c r="T364" s="60"/>
      <c r="U364" s="60"/>
      <c r="V364" s="176">
        <f t="shared" si="219"/>
        <v>0</v>
      </c>
      <c r="W364" s="176">
        <f t="shared" si="220"/>
        <v>0</v>
      </c>
      <c r="X364" s="176">
        <f t="shared" si="221"/>
        <v>0</v>
      </c>
      <c r="Y364" s="176">
        <f t="shared" si="222"/>
        <v>0</v>
      </c>
      <c r="Z364" s="176">
        <f t="shared" si="223"/>
        <v>0</v>
      </c>
      <c r="AA364" s="176">
        <f t="shared" si="224"/>
        <v>0</v>
      </c>
      <c r="AB364" s="176">
        <f t="shared" si="225"/>
        <v>0</v>
      </c>
      <c r="AC364" s="176">
        <f t="shared" si="226"/>
        <v>0</v>
      </c>
      <c r="AD364" s="176">
        <f t="shared" si="227"/>
        <v>0</v>
      </c>
      <c r="AE364" s="176">
        <f t="shared" si="228"/>
        <v>0</v>
      </c>
      <c r="AF364" s="430">
        <f t="shared" si="218"/>
        <v>0</v>
      </c>
      <c r="AG364" s="481">
        <f t="shared" si="229"/>
        <v>0</v>
      </c>
      <c r="AH364" s="203">
        <f t="shared" si="230"/>
        <v>0</v>
      </c>
      <c r="AI364" s="714">
        <f>IFERROR(VLOOKUP($C364,'General Information'!$B$69:$C$88,2,0),0)</f>
        <v>0</v>
      </c>
      <c r="AJ364" s="749">
        <f t="shared" si="208"/>
        <v>0</v>
      </c>
      <c r="AK364" s="749">
        <f t="shared" si="209"/>
        <v>0</v>
      </c>
      <c r="AL364" s="749">
        <f t="shared" si="210"/>
        <v>0</v>
      </c>
      <c r="AM364" s="749">
        <f t="shared" si="211"/>
        <v>0</v>
      </c>
      <c r="AN364" s="749">
        <f t="shared" si="212"/>
        <v>0</v>
      </c>
      <c r="AO364" s="749">
        <f t="shared" si="213"/>
        <v>0</v>
      </c>
      <c r="AP364" s="749">
        <f t="shared" si="214"/>
        <v>0</v>
      </c>
      <c r="AQ364" s="749">
        <f t="shared" si="215"/>
        <v>0</v>
      </c>
      <c r="AR364" s="749">
        <f t="shared" si="216"/>
        <v>0</v>
      </c>
      <c r="AS364" s="749">
        <f t="shared" si="217"/>
        <v>0</v>
      </c>
    </row>
    <row r="365" spans="1:45" s="480" customFormat="1" ht="21.75" customHeight="1" collapsed="1" x14ac:dyDescent="0.2">
      <c r="A365" s="104" t="s">
        <v>356</v>
      </c>
      <c r="B365" s="94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AF365" s="430"/>
      <c r="AG365" s="96"/>
      <c r="AI365" s="714"/>
    </row>
    <row r="366" spans="1:45" s="478" customFormat="1" ht="15" customHeight="1" x14ac:dyDescent="0.25">
      <c r="A366" s="477"/>
      <c r="B366" s="670" t="s">
        <v>483</v>
      </c>
      <c r="C366" s="670"/>
      <c r="D366" s="670"/>
      <c r="E366" s="427"/>
      <c r="F366" s="436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436"/>
      <c r="R366" s="97"/>
      <c r="S366" s="97"/>
      <c r="T366" s="97"/>
      <c r="U366" s="97"/>
      <c r="V366" s="98">
        <f>SUM(V368:V567)</f>
        <v>2020740.8068265507</v>
      </c>
      <c r="W366" s="98">
        <f t="shared" ref="W366:AE366" si="231">SUM(W368:W567)</f>
        <v>1964938.7469632879</v>
      </c>
      <c r="X366" s="98">
        <f t="shared" si="231"/>
        <v>1996022.2077082878</v>
      </c>
      <c r="Y366" s="98">
        <f t="shared" si="231"/>
        <v>1971347.7622478812</v>
      </c>
      <c r="Z366" s="98">
        <f t="shared" si="231"/>
        <v>1981580.9532797411</v>
      </c>
      <c r="AA366" s="98">
        <f t="shared" si="231"/>
        <v>2059654.1207451827</v>
      </c>
      <c r="AB366" s="98">
        <f t="shared" si="231"/>
        <v>0</v>
      </c>
      <c r="AC366" s="98">
        <f t="shared" si="231"/>
        <v>0</v>
      </c>
      <c r="AD366" s="98">
        <f t="shared" si="231"/>
        <v>0</v>
      </c>
      <c r="AE366" s="98">
        <f t="shared" si="231"/>
        <v>0</v>
      </c>
      <c r="AF366" s="98">
        <f t="shared" ref="AF366:AG366" si="232">SUM(AF368:AF567)</f>
        <v>11994284.597770927</v>
      </c>
      <c r="AG366" s="98">
        <f t="shared" si="232"/>
        <v>1771252.1242825866</v>
      </c>
      <c r="AH366" s="122">
        <f>IFERROR(SUM(AH368:AH567),0)</f>
        <v>0.22087762727002572</v>
      </c>
      <c r="AI366" s="714"/>
    </row>
    <row r="367" spans="1:45" s="109" customFormat="1" ht="30" customHeight="1" x14ac:dyDescent="0.2">
      <c r="B367" s="173"/>
      <c r="C367" s="88" t="s">
        <v>498</v>
      </c>
      <c r="D367" s="88" t="s">
        <v>27</v>
      </c>
      <c r="E367" s="88" t="s">
        <v>137</v>
      </c>
      <c r="F367" s="88" t="s">
        <v>138</v>
      </c>
      <c r="G367" s="88" t="s">
        <v>89</v>
      </c>
      <c r="H367" s="88" t="s">
        <v>111</v>
      </c>
      <c r="I367" s="88" t="s">
        <v>112</v>
      </c>
      <c r="J367" s="88" t="s">
        <v>113</v>
      </c>
      <c r="K367" s="88" t="s">
        <v>114</v>
      </c>
      <c r="L367" s="88" t="s">
        <v>115</v>
      </c>
      <c r="M367" s="88" t="s">
        <v>116</v>
      </c>
      <c r="N367" s="88" t="s">
        <v>117</v>
      </c>
      <c r="O367" s="88" t="s">
        <v>118</v>
      </c>
      <c r="P367" s="88" t="s">
        <v>119</v>
      </c>
      <c r="Q367" s="88" t="s">
        <v>26</v>
      </c>
      <c r="R367" s="88" t="s">
        <v>26</v>
      </c>
      <c r="S367" s="88" t="s">
        <v>25</v>
      </c>
      <c r="T367" s="88" t="s">
        <v>133</v>
      </c>
      <c r="U367" s="88" t="s">
        <v>134</v>
      </c>
      <c r="V367" s="88" t="s">
        <v>140</v>
      </c>
      <c r="W367" s="88" t="s">
        <v>141</v>
      </c>
      <c r="X367" s="88" t="s">
        <v>142</v>
      </c>
      <c r="Y367" s="88" t="s">
        <v>143</v>
      </c>
      <c r="Z367" s="88" t="s">
        <v>144</v>
      </c>
      <c r="AA367" s="88" t="s">
        <v>145</v>
      </c>
      <c r="AB367" s="88" t="s">
        <v>146</v>
      </c>
      <c r="AC367" s="88" t="s">
        <v>147</v>
      </c>
      <c r="AD367" s="88" t="s">
        <v>148</v>
      </c>
      <c r="AE367" s="88" t="s">
        <v>149</v>
      </c>
      <c r="AF367" s="88" t="s">
        <v>236</v>
      </c>
      <c r="AG367" s="88" t="s">
        <v>88</v>
      </c>
      <c r="AH367" s="88" t="s">
        <v>371</v>
      </c>
      <c r="AI367" s="714"/>
    </row>
    <row r="368" spans="1:45" x14ac:dyDescent="0.2">
      <c r="B368" s="114">
        <v>1</v>
      </c>
      <c r="C368" s="38" t="s">
        <v>560</v>
      </c>
      <c r="D368" s="38" t="s">
        <v>598</v>
      </c>
      <c r="E368" s="33" t="s">
        <v>599</v>
      </c>
      <c r="F368" s="57">
        <f>490000/4</f>
        <v>122500</v>
      </c>
      <c r="G368" s="33">
        <v>1</v>
      </c>
      <c r="H368" s="33">
        <v>1</v>
      </c>
      <c r="I368" s="33">
        <v>1</v>
      </c>
      <c r="J368" s="33">
        <v>1</v>
      </c>
      <c r="K368" s="33">
        <v>1</v>
      </c>
      <c r="L368" s="33">
        <v>1</v>
      </c>
      <c r="M368" s="33"/>
      <c r="N368" s="33"/>
      <c r="O368" s="33"/>
      <c r="P368" s="33"/>
      <c r="Q368" s="121"/>
      <c r="R368" s="120"/>
      <c r="S368" s="60"/>
      <c r="T368" s="60"/>
      <c r="U368" s="60"/>
      <c r="V368" s="2">
        <f t="shared" ref="V368:AE521" si="233">$F368*G368</f>
        <v>122500</v>
      </c>
      <c r="W368" s="2">
        <f t="shared" si="233"/>
        <v>122500</v>
      </c>
      <c r="X368" s="2">
        <f t="shared" si="233"/>
        <v>122500</v>
      </c>
      <c r="Y368" s="2">
        <f t="shared" si="233"/>
        <v>122500</v>
      </c>
      <c r="Z368" s="2">
        <f t="shared" si="233"/>
        <v>122500</v>
      </c>
      <c r="AA368" s="2">
        <f t="shared" si="233"/>
        <v>122500</v>
      </c>
      <c r="AB368" s="2">
        <f t="shared" si="233"/>
        <v>0</v>
      </c>
      <c r="AC368" s="2">
        <f t="shared" si="233"/>
        <v>0</v>
      </c>
      <c r="AD368" s="2">
        <f t="shared" si="233"/>
        <v>0</v>
      </c>
      <c r="AE368" s="2">
        <f t="shared" si="233"/>
        <v>0</v>
      </c>
      <c r="AF368" s="202">
        <f>SUM(V368:AE368)</f>
        <v>735000</v>
      </c>
      <c r="AG368" s="178">
        <f t="shared" ref="AG368:AG548" si="234">SUM(G368:P368)</f>
        <v>6</v>
      </c>
      <c r="AH368" s="203">
        <f>IFERROR($AF368/SUM($AF$7,$AF$210,$AF$313,$AF$366,$AF$569,$AF$622),0)</f>
        <v>1.3535201263578468E-2</v>
      </c>
      <c r="AI368" s="714">
        <f>IFERROR(VLOOKUP($C368,'General Information'!$B$69:$C$88,2,0),0)</f>
        <v>0</v>
      </c>
      <c r="AJ368" s="749">
        <f t="shared" ref="AJ368:AJ431" si="235">(1+$AI368)*V368</f>
        <v>122500</v>
      </c>
      <c r="AK368" s="749">
        <f t="shared" ref="AK368:AK431" si="236">(1+$AI368)*W368</f>
        <v>122500</v>
      </c>
      <c r="AL368" s="749">
        <f t="shared" ref="AL368:AL431" si="237">(1+$AI368)*X368</f>
        <v>122500</v>
      </c>
      <c r="AM368" s="749">
        <f t="shared" ref="AM368:AM431" si="238">(1+$AI368)*Y368</f>
        <v>122500</v>
      </c>
      <c r="AN368" s="749">
        <f t="shared" ref="AN368:AN431" si="239">(1+$AI368)*Z368</f>
        <v>122500</v>
      </c>
      <c r="AO368" s="749">
        <f t="shared" ref="AO368:AO431" si="240">(1+$AI368)*AA368</f>
        <v>122500</v>
      </c>
      <c r="AP368" s="749">
        <f t="shared" ref="AP368:AP431" si="241">(1+$AI368)*AB368</f>
        <v>0</v>
      </c>
      <c r="AQ368" s="749">
        <f t="shared" ref="AQ368:AQ431" si="242">(1+$AI368)*AC368</f>
        <v>0</v>
      </c>
      <c r="AR368" s="749">
        <f t="shared" ref="AR368:AR431" si="243">(1+$AI368)*AD368</f>
        <v>0</v>
      </c>
      <c r="AS368" s="749">
        <f t="shared" ref="AS368:AS431" si="244">(1+$AI368)*AE368</f>
        <v>0</v>
      </c>
    </row>
    <row r="369" spans="2:45" x14ac:dyDescent="0.2">
      <c r="B369" s="114">
        <v>2</v>
      </c>
      <c r="C369" s="38" t="s">
        <v>546</v>
      </c>
      <c r="D369" s="38" t="s">
        <v>711</v>
      </c>
      <c r="E369" s="33"/>
      <c r="F369" s="57">
        <v>26512.041951104638</v>
      </c>
      <c r="G369" s="33">
        <v>1.25</v>
      </c>
      <c r="H369" s="33">
        <v>1.25</v>
      </c>
      <c r="I369" s="33">
        <v>1.25</v>
      </c>
      <c r="J369" s="33">
        <v>1.25</v>
      </c>
      <c r="K369" s="33">
        <v>1.25</v>
      </c>
      <c r="L369" s="33">
        <v>1.25</v>
      </c>
      <c r="M369" s="33"/>
      <c r="N369" s="33"/>
      <c r="O369" s="33"/>
      <c r="P369" s="33"/>
      <c r="Q369" s="121"/>
      <c r="R369" s="120"/>
      <c r="S369" s="60"/>
      <c r="T369" s="60"/>
      <c r="U369" s="60"/>
      <c r="V369" s="176">
        <f t="shared" ref="V369:V432" si="245">$F369*G369</f>
        <v>33140.052438880797</v>
      </c>
      <c r="W369" s="176">
        <f t="shared" ref="W369:W432" si="246">$F369*H369</f>
        <v>33140.052438880797</v>
      </c>
      <c r="X369" s="176">
        <f t="shared" ref="X369:X432" si="247">$F369*I369</f>
        <v>33140.052438880797</v>
      </c>
      <c r="Y369" s="176">
        <f t="shared" ref="Y369:Y432" si="248">$F369*J369</f>
        <v>33140.052438880797</v>
      </c>
      <c r="Z369" s="176">
        <f t="shared" ref="Z369:Z432" si="249">$F369*K369</f>
        <v>33140.052438880797</v>
      </c>
      <c r="AA369" s="176">
        <f t="shared" ref="AA369:AA432" si="250">$F369*L369</f>
        <v>33140.052438880797</v>
      </c>
      <c r="AB369" s="176">
        <f t="shared" ref="AB369:AB432" si="251">$F369*M369</f>
        <v>0</v>
      </c>
      <c r="AC369" s="176">
        <f t="shared" ref="AC369:AC432" si="252">$F369*N369</f>
        <v>0</v>
      </c>
      <c r="AD369" s="176">
        <f t="shared" ref="AD369:AD432" si="253">$F369*O369</f>
        <v>0</v>
      </c>
      <c r="AE369" s="176">
        <f t="shared" ref="AE369:AE432" si="254">$F369*P369</f>
        <v>0</v>
      </c>
      <c r="AF369" s="430">
        <f t="shared" ref="AF369:AF432" si="255">SUM(V369:AE369)</f>
        <v>198840.31463328475</v>
      </c>
      <c r="AG369" s="178">
        <f t="shared" ref="AG369:AG432" si="256">SUM(G369:P369)</f>
        <v>7.5</v>
      </c>
      <c r="AH369" s="203">
        <f t="shared" ref="AH369:AH432" si="257">IFERROR($AF369/SUM($AF$7,$AF$210,$AF$313,$AF$366,$AF$569,$AF$622),0)</f>
        <v>3.6616920787411918E-3</v>
      </c>
      <c r="AI369" s="714">
        <f>IFERROR(VLOOKUP($C369,'General Information'!$B$69:$C$88,2,0),0)</f>
        <v>0.15440000000000001</v>
      </c>
      <c r="AJ369" s="749">
        <f t="shared" si="235"/>
        <v>38256.876535443997</v>
      </c>
      <c r="AK369" s="749">
        <f t="shared" si="236"/>
        <v>38256.876535443997</v>
      </c>
      <c r="AL369" s="749">
        <f t="shared" si="237"/>
        <v>38256.876535443997</v>
      </c>
      <c r="AM369" s="749">
        <f t="shared" si="238"/>
        <v>38256.876535443997</v>
      </c>
      <c r="AN369" s="749">
        <f t="shared" si="239"/>
        <v>38256.876535443997</v>
      </c>
      <c r="AO369" s="749">
        <f t="shared" si="240"/>
        <v>38256.876535443997</v>
      </c>
      <c r="AP369" s="749">
        <f t="shared" si="241"/>
        <v>0</v>
      </c>
      <c r="AQ369" s="749">
        <f t="shared" si="242"/>
        <v>0</v>
      </c>
      <c r="AR369" s="749">
        <f t="shared" si="243"/>
        <v>0</v>
      </c>
      <c r="AS369" s="749">
        <f t="shared" si="244"/>
        <v>0</v>
      </c>
    </row>
    <row r="370" spans="2:45" x14ac:dyDescent="0.2">
      <c r="B370" s="114">
        <v>3</v>
      </c>
      <c r="C370" s="38" t="s">
        <v>546</v>
      </c>
      <c r="D370" s="38" t="s">
        <v>712</v>
      </c>
      <c r="E370" s="33"/>
      <c r="F370" s="57">
        <v>17674.694634069758</v>
      </c>
      <c r="G370" s="33">
        <v>0.5</v>
      </c>
      <c r="H370" s="33">
        <v>0.5</v>
      </c>
      <c r="I370" s="33">
        <v>0.5</v>
      </c>
      <c r="J370" s="33">
        <v>0.5</v>
      </c>
      <c r="K370" s="33">
        <v>0.5</v>
      </c>
      <c r="L370" s="33">
        <v>0.5</v>
      </c>
      <c r="M370" s="33"/>
      <c r="N370" s="33"/>
      <c r="O370" s="33"/>
      <c r="P370" s="33"/>
      <c r="Q370" s="121"/>
      <c r="R370" s="120"/>
      <c r="S370" s="60"/>
      <c r="T370" s="60"/>
      <c r="U370" s="60"/>
      <c r="V370" s="176">
        <f t="shared" si="245"/>
        <v>8837.3473170348789</v>
      </c>
      <c r="W370" s="176">
        <f t="shared" si="246"/>
        <v>8837.3473170348789</v>
      </c>
      <c r="X370" s="176">
        <f t="shared" si="247"/>
        <v>8837.3473170348789</v>
      </c>
      <c r="Y370" s="176">
        <f t="shared" si="248"/>
        <v>8837.3473170348789</v>
      </c>
      <c r="Z370" s="176">
        <f t="shared" si="249"/>
        <v>8837.3473170348789</v>
      </c>
      <c r="AA370" s="176">
        <f t="shared" si="250"/>
        <v>8837.3473170348789</v>
      </c>
      <c r="AB370" s="176">
        <f t="shared" si="251"/>
        <v>0</v>
      </c>
      <c r="AC370" s="176">
        <f t="shared" si="252"/>
        <v>0</v>
      </c>
      <c r="AD370" s="176">
        <f t="shared" si="253"/>
        <v>0</v>
      </c>
      <c r="AE370" s="176">
        <f t="shared" si="254"/>
        <v>0</v>
      </c>
      <c r="AF370" s="430">
        <f t="shared" si="255"/>
        <v>53024.083902209277</v>
      </c>
      <c r="AG370" s="178">
        <f t="shared" si="256"/>
        <v>3</v>
      </c>
      <c r="AH370" s="203">
        <f t="shared" si="257"/>
        <v>9.7645122099765131E-4</v>
      </c>
      <c r="AI370" s="714">
        <f>IFERROR(VLOOKUP($C370,'General Information'!$B$69:$C$88,2,0),0)</f>
        <v>0.15440000000000001</v>
      </c>
      <c r="AJ370" s="749">
        <f t="shared" si="235"/>
        <v>10201.833742785066</v>
      </c>
      <c r="AK370" s="749">
        <f t="shared" si="236"/>
        <v>10201.833742785066</v>
      </c>
      <c r="AL370" s="749">
        <f t="shared" si="237"/>
        <v>10201.833742785066</v>
      </c>
      <c r="AM370" s="749">
        <f t="shared" si="238"/>
        <v>10201.833742785066</v>
      </c>
      <c r="AN370" s="749">
        <f t="shared" si="239"/>
        <v>10201.833742785066</v>
      </c>
      <c r="AO370" s="749">
        <f t="shared" si="240"/>
        <v>10201.833742785066</v>
      </c>
      <c r="AP370" s="749">
        <f t="shared" si="241"/>
        <v>0</v>
      </c>
      <c r="AQ370" s="749">
        <f t="shared" si="242"/>
        <v>0</v>
      </c>
      <c r="AR370" s="749">
        <f t="shared" si="243"/>
        <v>0</v>
      </c>
      <c r="AS370" s="749">
        <f t="shared" si="244"/>
        <v>0</v>
      </c>
    </row>
    <row r="371" spans="2:45" x14ac:dyDescent="0.2">
      <c r="B371" s="114">
        <v>4</v>
      </c>
      <c r="C371" s="38" t="s">
        <v>546</v>
      </c>
      <c r="D371" s="38" t="s">
        <v>713</v>
      </c>
      <c r="E371" s="33"/>
      <c r="F371" s="57">
        <v>8006.7000000000007</v>
      </c>
      <c r="G371" s="33">
        <v>1.25</v>
      </c>
      <c r="H371" s="33">
        <v>1.25</v>
      </c>
      <c r="I371" s="33">
        <v>1.25</v>
      </c>
      <c r="J371" s="33">
        <v>1.25</v>
      </c>
      <c r="K371" s="33">
        <v>1.25</v>
      </c>
      <c r="L371" s="33">
        <v>1.25</v>
      </c>
      <c r="M371" s="33"/>
      <c r="N371" s="33"/>
      <c r="O371" s="33"/>
      <c r="P371" s="33"/>
      <c r="Q371" s="121"/>
      <c r="R371" s="120"/>
      <c r="S371" s="60"/>
      <c r="T371" s="60"/>
      <c r="U371" s="60"/>
      <c r="V371" s="176">
        <f t="shared" si="245"/>
        <v>10008.375</v>
      </c>
      <c r="W371" s="176">
        <f t="shared" si="246"/>
        <v>10008.375</v>
      </c>
      <c r="X371" s="176">
        <f t="shared" si="247"/>
        <v>10008.375</v>
      </c>
      <c r="Y371" s="176">
        <f t="shared" si="248"/>
        <v>10008.375</v>
      </c>
      <c r="Z371" s="176">
        <f t="shared" si="249"/>
        <v>10008.375</v>
      </c>
      <c r="AA371" s="176">
        <f t="shared" si="250"/>
        <v>10008.375</v>
      </c>
      <c r="AB371" s="176">
        <f t="shared" si="251"/>
        <v>0</v>
      </c>
      <c r="AC371" s="176">
        <f t="shared" si="252"/>
        <v>0</v>
      </c>
      <c r="AD371" s="176">
        <f t="shared" si="253"/>
        <v>0</v>
      </c>
      <c r="AE371" s="176">
        <f t="shared" si="254"/>
        <v>0</v>
      </c>
      <c r="AF371" s="430">
        <f t="shared" si="255"/>
        <v>60050.25</v>
      </c>
      <c r="AG371" s="178">
        <f t="shared" si="256"/>
        <v>7.5</v>
      </c>
      <c r="AH371" s="203">
        <f t="shared" si="257"/>
        <v>1.1058397546642217E-3</v>
      </c>
      <c r="AI371" s="714">
        <f>IFERROR(VLOOKUP($C371,'General Information'!$B$69:$C$88,2,0),0)</f>
        <v>0.15440000000000001</v>
      </c>
      <c r="AJ371" s="749">
        <f t="shared" si="235"/>
        <v>11553.668100000001</v>
      </c>
      <c r="AK371" s="749">
        <f t="shared" si="236"/>
        <v>11553.668100000001</v>
      </c>
      <c r="AL371" s="749">
        <f t="shared" si="237"/>
        <v>11553.668100000001</v>
      </c>
      <c r="AM371" s="749">
        <f t="shared" si="238"/>
        <v>11553.668100000001</v>
      </c>
      <c r="AN371" s="749">
        <f t="shared" si="239"/>
        <v>11553.668100000001</v>
      </c>
      <c r="AO371" s="749">
        <f t="shared" si="240"/>
        <v>11553.668100000001</v>
      </c>
      <c r="AP371" s="749">
        <f t="shared" si="241"/>
        <v>0</v>
      </c>
      <c r="AQ371" s="749">
        <f t="shared" si="242"/>
        <v>0</v>
      </c>
      <c r="AR371" s="749">
        <f t="shared" si="243"/>
        <v>0</v>
      </c>
      <c r="AS371" s="749">
        <f t="shared" si="244"/>
        <v>0</v>
      </c>
    </row>
    <row r="372" spans="2:45" x14ac:dyDescent="0.2">
      <c r="B372" s="114">
        <v>5</v>
      </c>
      <c r="C372" s="38" t="s">
        <v>546</v>
      </c>
      <c r="D372" s="38" t="s">
        <v>714</v>
      </c>
      <c r="E372" s="33"/>
      <c r="F372" s="57">
        <v>11829.092418508913</v>
      </c>
      <c r="G372" s="33">
        <v>0.5</v>
      </c>
      <c r="H372" s="33">
        <v>0.5</v>
      </c>
      <c r="I372" s="33">
        <v>0.5</v>
      </c>
      <c r="J372" s="33">
        <v>0.5</v>
      </c>
      <c r="K372" s="33">
        <v>0.5</v>
      </c>
      <c r="L372" s="33">
        <v>0.5</v>
      </c>
      <c r="M372" s="33"/>
      <c r="N372" s="33"/>
      <c r="O372" s="33"/>
      <c r="P372" s="33"/>
      <c r="Q372" s="121"/>
      <c r="R372" s="120"/>
      <c r="S372" s="60"/>
      <c r="T372" s="60"/>
      <c r="U372" s="60"/>
      <c r="V372" s="176">
        <f t="shared" si="245"/>
        <v>5914.5462092544567</v>
      </c>
      <c r="W372" s="176">
        <f t="shared" si="246"/>
        <v>5914.5462092544567</v>
      </c>
      <c r="X372" s="176">
        <f t="shared" si="247"/>
        <v>5914.5462092544567</v>
      </c>
      <c r="Y372" s="176">
        <f t="shared" si="248"/>
        <v>5914.5462092544567</v>
      </c>
      <c r="Z372" s="176">
        <f t="shared" si="249"/>
        <v>5914.5462092544567</v>
      </c>
      <c r="AA372" s="176">
        <f t="shared" si="250"/>
        <v>5914.5462092544567</v>
      </c>
      <c r="AB372" s="176">
        <f t="shared" si="251"/>
        <v>0</v>
      </c>
      <c r="AC372" s="176">
        <f t="shared" si="252"/>
        <v>0</v>
      </c>
      <c r="AD372" s="176">
        <f t="shared" si="253"/>
        <v>0</v>
      </c>
      <c r="AE372" s="176">
        <f t="shared" si="254"/>
        <v>0</v>
      </c>
      <c r="AF372" s="430">
        <f t="shared" si="255"/>
        <v>35487.277255526737</v>
      </c>
      <c r="AG372" s="178">
        <f t="shared" si="256"/>
        <v>3</v>
      </c>
      <c r="AH372" s="203">
        <f t="shared" si="257"/>
        <v>6.5350672102036048E-4</v>
      </c>
      <c r="AI372" s="714">
        <f>IFERROR(VLOOKUP($C372,'General Information'!$B$69:$C$88,2,0),0)</f>
        <v>0.15440000000000001</v>
      </c>
      <c r="AJ372" s="749">
        <f t="shared" si="235"/>
        <v>6827.7521439633456</v>
      </c>
      <c r="AK372" s="749">
        <f t="shared" si="236"/>
        <v>6827.7521439633456</v>
      </c>
      <c r="AL372" s="749">
        <f t="shared" si="237"/>
        <v>6827.7521439633456</v>
      </c>
      <c r="AM372" s="749">
        <f t="shared" si="238"/>
        <v>6827.7521439633456</v>
      </c>
      <c r="AN372" s="749">
        <f t="shared" si="239"/>
        <v>6827.7521439633456</v>
      </c>
      <c r="AO372" s="749">
        <f t="shared" si="240"/>
        <v>6827.7521439633456</v>
      </c>
      <c r="AP372" s="749">
        <f t="shared" si="241"/>
        <v>0</v>
      </c>
      <c r="AQ372" s="749">
        <f t="shared" si="242"/>
        <v>0</v>
      </c>
      <c r="AR372" s="749">
        <f t="shared" si="243"/>
        <v>0</v>
      </c>
      <c r="AS372" s="749">
        <f t="shared" si="244"/>
        <v>0</v>
      </c>
    </row>
    <row r="373" spans="2:45" x14ac:dyDescent="0.2">
      <c r="B373" s="114">
        <v>6</v>
      </c>
      <c r="C373" s="38" t="s">
        <v>546</v>
      </c>
      <c r="D373" s="38" t="s">
        <v>715</v>
      </c>
      <c r="E373" s="33" t="s">
        <v>716</v>
      </c>
      <c r="F373" s="57">
        <v>13300</v>
      </c>
      <c r="G373" s="33">
        <v>1</v>
      </c>
      <c r="H373" s="33">
        <v>1</v>
      </c>
      <c r="I373" s="33">
        <v>1</v>
      </c>
      <c r="J373" s="33">
        <v>1</v>
      </c>
      <c r="K373" s="33">
        <v>1</v>
      </c>
      <c r="L373" s="33">
        <v>1</v>
      </c>
      <c r="M373" s="33"/>
      <c r="N373" s="33"/>
      <c r="O373" s="33"/>
      <c r="P373" s="33"/>
      <c r="Q373" s="121"/>
      <c r="R373" s="120"/>
      <c r="S373" s="60"/>
      <c r="T373" s="60"/>
      <c r="U373" s="60"/>
      <c r="V373" s="176">
        <f t="shared" si="245"/>
        <v>13300</v>
      </c>
      <c r="W373" s="176">
        <f t="shared" si="246"/>
        <v>13300</v>
      </c>
      <c r="X373" s="176">
        <f t="shared" si="247"/>
        <v>13300</v>
      </c>
      <c r="Y373" s="176">
        <f t="shared" si="248"/>
        <v>13300</v>
      </c>
      <c r="Z373" s="176">
        <f t="shared" si="249"/>
        <v>13300</v>
      </c>
      <c r="AA373" s="176">
        <f t="shared" si="250"/>
        <v>13300</v>
      </c>
      <c r="AB373" s="176">
        <f t="shared" si="251"/>
        <v>0</v>
      </c>
      <c r="AC373" s="176">
        <f t="shared" si="252"/>
        <v>0</v>
      </c>
      <c r="AD373" s="176">
        <f t="shared" si="253"/>
        <v>0</v>
      </c>
      <c r="AE373" s="176">
        <f t="shared" si="254"/>
        <v>0</v>
      </c>
      <c r="AF373" s="430">
        <f t="shared" si="255"/>
        <v>79800</v>
      </c>
      <c r="AG373" s="178">
        <f t="shared" si="256"/>
        <v>6</v>
      </c>
      <c r="AH373" s="203">
        <f t="shared" si="257"/>
        <v>1.4695361371885195E-3</v>
      </c>
      <c r="AI373" s="714">
        <f>IFERROR(VLOOKUP($C373,'General Information'!$B$69:$C$88,2,0),0)</f>
        <v>0.15440000000000001</v>
      </c>
      <c r="AJ373" s="749">
        <f t="shared" si="235"/>
        <v>15353.52</v>
      </c>
      <c r="AK373" s="749">
        <f t="shared" si="236"/>
        <v>15353.52</v>
      </c>
      <c r="AL373" s="749">
        <f t="shared" si="237"/>
        <v>15353.52</v>
      </c>
      <c r="AM373" s="749">
        <f t="shared" si="238"/>
        <v>15353.52</v>
      </c>
      <c r="AN373" s="749">
        <f t="shared" si="239"/>
        <v>15353.52</v>
      </c>
      <c r="AO373" s="749">
        <f t="shared" si="240"/>
        <v>15353.52</v>
      </c>
      <c r="AP373" s="749">
        <f t="shared" si="241"/>
        <v>0</v>
      </c>
      <c r="AQ373" s="749">
        <f t="shared" si="242"/>
        <v>0</v>
      </c>
      <c r="AR373" s="749">
        <f t="shared" si="243"/>
        <v>0</v>
      </c>
      <c r="AS373" s="749">
        <f t="shared" si="244"/>
        <v>0</v>
      </c>
    </row>
    <row r="374" spans="2:45" x14ac:dyDescent="0.2">
      <c r="B374" s="114">
        <v>7</v>
      </c>
      <c r="C374" s="38" t="s">
        <v>546</v>
      </c>
      <c r="D374" s="38" t="s">
        <v>709</v>
      </c>
      <c r="E374" s="33" t="s">
        <v>717</v>
      </c>
      <c r="F374" s="57">
        <v>77650.64</v>
      </c>
      <c r="G374" s="33"/>
      <c r="H374" s="33">
        <v>1</v>
      </c>
      <c r="I374" s="33"/>
      <c r="J374" s="33"/>
      <c r="K374" s="33"/>
      <c r="L374" s="33"/>
      <c r="M374" s="33"/>
      <c r="N374" s="33"/>
      <c r="O374" s="33"/>
      <c r="P374" s="33"/>
      <c r="Q374" s="121"/>
      <c r="R374" s="120"/>
      <c r="S374" s="60"/>
      <c r="T374" s="60"/>
      <c r="U374" s="60"/>
      <c r="V374" s="176">
        <f t="shared" si="245"/>
        <v>0</v>
      </c>
      <c r="W374" s="176">
        <f t="shared" si="246"/>
        <v>77650.64</v>
      </c>
      <c r="X374" s="176">
        <f t="shared" si="247"/>
        <v>0</v>
      </c>
      <c r="Y374" s="176">
        <f t="shared" si="248"/>
        <v>0</v>
      </c>
      <c r="Z374" s="176">
        <f t="shared" si="249"/>
        <v>0</v>
      </c>
      <c r="AA374" s="176">
        <f t="shared" si="250"/>
        <v>0</v>
      </c>
      <c r="AB374" s="176">
        <f t="shared" si="251"/>
        <v>0</v>
      </c>
      <c r="AC374" s="176">
        <f t="shared" si="252"/>
        <v>0</v>
      </c>
      <c r="AD374" s="176">
        <f t="shared" si="253"/>
        <v>0</v>
      </c>
      <c r="AE374" s="176">
        <f t="shared" si="254"/>
        <v>0</v>
      </c>
      <c r="AF374" s="430">
        <f t="shared" si="255"/>
        <v>77650.64</v>
      </c>
      <c r="AG374" s="178">
        <f t="shared" si="256"/>
        <v>1</v>
      </c>
      <c r="AH374" s="203">
        <f t="shared" si="257"/>
        <v>1.4299551573410567E-3</v>
      </c>
      <c r="AI374" s="714">
        <f>IFERROR(VLOOKUP($C374,'General Information'!$B$69:$C$88,2,0),0)</f>
        <v>0.15440000000000001</v>
      </c>
      <c r="AJ374" s="749">
        <f t="shared" si="235"/>
        <v>0</v>
      </c>
      <c r="AK374" s="749">
        <f t="shared" si="236"/>
        <v>89639.898816000001</v>
      </c>
      <c r="AL374" s="749">
        <f t="shared" si="237"/>
        <v>0</v>
      </c>
      <c r="AM374" s="749">
        <f t="shared" si="238"/>
        <v>0</v>
      </c>
      <c r="AN374" s="749">
        <f t="shared" si="239"/>
        <v>0</v>
      </c>
      <c r="AO374" s="749">
        <f t="shared" si="240"/>
        <v>0</v>
      </c>
      <c r="AP374" s="749">
        <f t="shared" si="241"/>
        <v>0</v>
      </c>
      <c r="AQ374" s="749">
        <f t="shared" si="242"/>
        <v>0</v>
      </c>
      <c r="AR374" s="749">
        <f t="shared" si="243"/>
        <v>0</v>
      </c>
      <c r="AS374" s="749">
        <f t="shared" si="244"/>
        <v>0</v>
      </c>
    </row>
    <row r="375" spans="2:45" x14ac:dyDescent="0.2">
      <c r="B375" s="114">
        <v>8</v>
      </c>
      <c r="C375" s="38" t="s">
        <v>546</v>
      </c>
      <c r="D375" s="38" t="s">
        <v>709</v>
      </c>
      <c r="E375" s="33" t="s">
        <v>717</v>
      </c>
      <c r="F375" s="57">
        <v>80955.63</v>
      </c>
      <c r="G375" s="33"/>
      <c r="H375" s="33"/>
      <c r="I375" s="33">
        <v>1</v>
      </c>
      <c r="J375" s="33"/>
      <c r="K375" s="33"/>
      <c r="L375" s="33"/>
      <c r="M375" s="33"/>
      <c r="N375" s="33"/>
      <c r="O375" s="33"/>
      <c r="P375" s="33"/>
      <c r="Q375" s="121"/>
      <c r="R375" s="120"/>
      <c r="S375" s="60"/>
      <c r="T375" s="60"/>
      <c r="U375" s="60"/>
      <c r="V375" s="176">
        <f t="shared" si="245"/>
        <v>0</v>
      </c>
      <c r="W375" s="176">
        <f t="shared" si="246"/>
        <v>0</v>
      </c>
      <c r="X375" s="176">
        <f t="shared" si="247"/>
        <v>80955.63</v>
      </c>
      <c r="Y375" s="176">
        <f t="shared" si="248"/>
        <v>0</v>
      </c>
      <c r="Z375" s="176">
        <f t="shared" si="249"/>
        <v>0</v>
      </c>
      <c r="AA375" s="176">
        <f t="shared" si="250"/>
        <v>0</v>
      </c>
      <c r="AB375" s="176">
        <f t="shared" si="251"/>
        <v>0</v>
      </c>
      <c r="AC375" s="176">
        <f t="shared" si="252"/>
        <v>0</v>
      </c>
      <c r="AD375" s="176">
        <f t="shared" si="253"/>
        <v>0</v>
      </c>
      <c r="AE375" s="176">
        <f t="shared" si="254"/>
        <v>0</v>
      </c>
      <c r="AF375" s="430">
        <f t="shared" si="255"/>
        <v>80955.63</v>
      </c>
      <c r="AG375" s="178">
        <f t="shared" si="256"/>
        <v>1</v>
      </c>
      <c r="AH375" s="203">
        <f t="shared" si="257"/>
        <v>1.4908173407752259E-3</v>
      </c>
      <c r="AI375" s="714">
        <f>IFERROR(VLOOKUP($C375,'General Information'!$B$69:$C$88,2,0),0)</f>
        <v>0.15440000000000001</v>
      </c>
      <c r="AJ375" s="749">
        <f t="shared" si="235"/>
        <v>0</v>
      </c>
      <c r="AK375" s="749">
        <f t="shared" si="236"/>
        <v>0</v>
      </c>
      <c r="AL375" s="749">
        <f t="shared" si="237"/>
        <v>93455.179272000008</v>
      </c>
      <c r="AM375" s="749">
        <f t="shared" si="238"/>
        <v>0</v>
      </c>
      <c r="AN375" s="749">
        <f t="shared" si="239"/>
        <v>0</v>
      </c>
      <c r="AO375" s="749">
        <f t="shared" si="240"/>
        <v>0</v>
      </c>
      <c r="AP375" s="749">
        <f t="shared" si="241"/>
        <v>0</v>
      </c>
      <c r="AQ375" s="749">
        <f t="shared" si="242"/>
        <v>0</v>
      </c>
      <c r="AR375" s="749">
        <f t="shared" si="243"/>
        <v>0</v>
      </c>
      <c r="AS375" s="749">
        <f t="shared" si="244"/>
        <v>0</v>
      </c>
    </row>
    <row r="376" spans="2:45" x14ac:dyDescent="0.2">
      <c r="B376" s="114">
        <v>9</v>
      </c>
      <c r="C376" s="38" t="s">
        <v>546</v>
      </c>
      <c r="D376" s="38" t="s">
        <v>709</v>
      </c>
      <c r="E376" s="33" t="s">
        <v>717</v>
      </c>
      <c r="F376" s="57">
        <v>84359.77</v>
      </c>
      <c r="G376" s="33"/>
      <c r="H376" s="33"/>
      <c r="I376" s="33"/>
      <c r="J376" s="33">
        <v>1</v>
      </c>
      <c r="K376" s="33"/>
      <c r="L376" s="33"/>
      <c r="M376" s="33"/>
      <c r="N376" s="33"/>
      <c r="O376" s="33"/>
      <c r="P376" s="33"/>
      <c r="Q376" s="121"/>
      <c r="R376" s="120"/>
      <c r="S376" s="60"/>
      <c r="T376" s="60"/>
      <c r="U376" s="60"/>
      <c r="V376" s="176">
        <f t="shared" si="245"/>
        <v>0</v>
      </c>
      <c r="W376" s="176">
        <f t="shared" si="246"/>
        <v>0</v>
      </c>
      <c r="X376" s="176">
        <f t="shared" si="247"/>
        <v>0</v>
      </c>
      <c r="Y376" s="176">
        <f t="shared" si="248"/>
        <v>84359.77</v>
      </c>
      <c r="Z376" s="176">
        <f t="shared" si="249"/>
        <v>0</v>
      </c>
      <c r="AA376" s="176">
        <f t="shared" si="250"/>
        <v>0</v>
      </c>
      <c r="AB376" s="176">
        <f t="shared" si="251"/>
        <v>0</v>
      </c>
      <c r="AC376" s="176">
        <f t="shared" si="252"/>
        <v>0</v>
      </c>
      <c r="AD376" s="176">
        <f t="shared" si="253"/>
        <v>0</v>
      </c>
      <c r="AE376" s="176">
        <f t="shared" si="254"/>
        <v>0</v>
      </c>
      <c r="AF376" s="430">
        <f t="shared" si="255"/>
        <v>84359.77</v>
      </c>
      <c r="AG376" s="178">
        <f t="shared" si="256"/>
        <v>1</v>
      </c>
      <c r="AH376" s="203">
        <f t="shared" si="257"/>
        <v>1.553505395236992E-3</v>
      </c>
      <c r="AI376" s="714">
        <f>IFERROR(VLOOKUP($C376,'General Information'!$B$69:$C$88,2,0),0)</f>
        <v>0.15440000000000001</v>
      </c>
      <c r="AJ376" s="749">
        <f t="shared" si="235"/>
        <v>0</v>
      </c>
      <c r="AK376" s="749">
        <f t="shared" si="236"/>
        <v>0</v>
      </c>
      <c r="AL376" s="749">
        <f t="shared" si="237"/>
        <v>0</v>
      </c>
      <c r="AM376" s="749">
        <f t="shared" si="238"/>
        <v>97384.91848800001</v>
      </c>
      <c r="AN376" s="749">
        <f t="shared" si="239"/>
        <v>0</v>
      </c>
      <c r="AO376" s="749">
        <f t="shared" si="240"/>
        <v>0</v>
      </c>
      <c r="AP376" s="749">
        <f t="shared" si="241"/>
        <v>0</v>
      </c>
      <c r="AQ376" s="749">
        <f t="shared" si="242"/>
        <v>0</v>
      </c>
      <c r="AR376" s="749">
        <f t="shared" si="243"/>
        <v>0</v>
      </c>
      <c r="AS376" s="749">
        <f t="shared" si="244"/>
        <v>0</v>
      </c>
    </row>
    <row r="377" spans="2:45" x14ac:dyDescent="0.2">
      <c r="B377" s="114">
        <v>10</v>
      </c>
      <c r="C377" s="38" t="s">
        <v>546</v>
      </c>
      <c r="D377" s="38" t="s">
        <v>709</v>
      </c>
      <c r="E377" s="33" t="s">
        <v>717</v>
      </c>
      <c r="F377" s="57">
        <v>87866.03</v>
      </c>
      <c r="G377" s="33"/>
      <c r="H377" s="33"/>
      <c r="I377" s="33"/>
      <c r="J377" s="33"/>
      <c r="K377" s="33">
        <v>1</v>
      </c>
      <c r="L377" s="33"/>
      <c r="M377" s="33"/>
      <c r="N377" s="33"/>
      <c r="O377" s="33"/>
      <c r="P377" s="33"/>
      <c r="Q377" s="121"/>
      <c r="R377" s="120"/>
      <c r="S377" s="60"/>
      <c r="T377" s="60"/>
      <c r="U377" s="60"/>
      <c r="V377" s="176">
        <f t="shared" si="245"/>
        <v>0</v>
      </c>
      <c r="W377" s="176">
        <f t="shared" si="246"/>
        <v>0</v>
      </c>
      <c r="X377" s="176">
        <f t="shared" si="247"/>
        <v>0</v>
      </c>
      <c r="Y377" s="176">
        <f t="shared" si="248"/>
        <v>0</v>
      </c>
      <c r="Z377" s="176">
        <f t="shared" si="249"/>
        <v>87866.03</v>
      </c>
      <c r="AA377" s="176">
        <f t="shared" si="250"/>
        <v>0</v>
      </c>
      <c r="AB377" s="176">
        <f t="shared" si="251"/>
        <v>0</v>
      </c>
      <c r="AC377" s="176">
        <f t="shared" si="252"/>
        <v>0</v>
      </c>
      <c r="AD377" s="176">
        <f t="shared" si="253"/>
        <v>0</v>
      </c>
      <c r="AE377" s="176">
        <f t="shared" si="254"/>
        <v>0</v>
      </c>
      <c r="AF377" s="430">
        <f t="shared" si="255"/>
        <v>87866.03</v>
      </c>
      <c r="AG377" s="178">
        <f t="shared" si="256"/>
        <v>1</v>
      </c>
      <c r="AH377" s="203">
        <f t="shared" si="257"/>
        <v>1.6180740139886036E-3</v>
      </c>
      <c r="AI377" s="714">
        <f>IFERROR(VLOOKUP($C377,'General Information'!$B$69:$C$88,2,0),0)</f>
        <v>0.15440000000000001</v>
      </c>
      <c r="AJ377" s="749">
        <f t="shared" si="235"/>
        <v>0</v>
      </c>
      <c r="AK377" s="749">
        <f t="shared" si="236"/>
        <v>0</v>
      </c>
      <c r="AL377" s="749">
        <f t="shared" si="237"/>
        <v>0</v>
      </c>
      <c r="AM377" s="749">
        <f t="shared" si="238"/>
        <v>0</v>
      </c>
      <c r="AN377" s="749">
        <f t="shared" si="239"/>
        <v>101432.54503200001</v>
      </c>
      <c r="AO377" s="749">
        <f t="shared" si="240"/>
        <v>0</v>
      </c>
      <c r="AP377" s="749">
        <f t="shared" si="241"/>
        <v>0</v>
      </c>
      <c r="AQ377" s="749">
        <f t="shared" si="242"/>
        <v>0</v>
      </c>
      <c r="AR377" s="749">
        <f t="shared" si="243"/>
        <v>0</v>
      </c>
      <c r="AS377" s="749">
        <f t="shared" si="244"/>
        <v>0</v>
      </c>
    </row>
    <row r="378" spans="2:45" x14ac:dyDescent="0.2">
      <c r="B378" s="114">
        <v>11</v>
      </c>
      <c r="C378" s="38" t="s">
        <v>546</v>
      </c>
      <c r="D378" s="38" t="s">
        <v>709</v>
      </c>
      <c r="E378" s="33" t="s">
        <v>717</v>
      </c>
      <c r="F378" s="57">
        <v>91477.49</v>
      </c>
      <c r="G378" s="33"/>
      <c r="H378" s="33"/>
      <c r="I378" s="33"/>
      <c r="J378" s="33"/>
      <c r="K378" s="33"/>
      <c r="L378" s="33">
        <v>1</v>
      </c>
      <c r="M378" s="33"/>
      <c r="N378" s="33"/>
      <c r="O378" s="33"/>
      <c r="P378" s="33"/>
      <c r="Q378" s="121"/>
      <c r="R378" s="120"/>
      <c r="S378" s="60"/>
      <c r="T378" s="60"/>
      <c r="U378" s="60"/>
      <c r="V378" s="176">
        <f t="shared" si="245"/>
        <v>0</v>
      </c>
      <c r="W378" s="176">
        <f t="shared" si="246"/>
        <v>0</v>
      </c>
      <c r="X378" s="176">
        <f t="shared" si="247"/>
        <v>0</v>
      </c>
      <c r="Y378" s="176">
        <f t="shared" si="248"/>
        <v>0</v>
      </c>
      <c r="Z378" s="176">
        <f t="shared" si="249"/>
        <v>0</v>
      </c>
      <c r="AA378" s="176">
        <f t="shared" si="250"/>
        <v>91477.49</v>
      </c>
      <c r="AB378" s="176">
        <f t="shared" si="251"/>
        <v>0</v>
      </c>
      <c r="AC378" s="176">
        <f t="shared" si="252"/>
        <v>0</v>
      </c>
      <c r="AD378" s="176">
        <f t="shared" si="253"/>
        <v>0</v>
      </c>
      <c r="AE378" s="176">
        <f t="shared" si="254"/>
        <v>0</v>
      </c>
      <c r="AF378" s="430">
        <f t="shared" si="255"/>
        <v>91477.49</v>
      </c>
      <c r="AG378" s="178">
        <f t="shared" si="256"/>
        <v>1</v>
      </c>
      <c r="AH378" s="203">
        <f t="shared" si="257"/>
        <v>1.6845799159686896E-3</v>
      </c>
      <c r="AI378" s="714">
        <f>IFERROR(VLOOKUP($C378,'General Information'!$B$69:$C$88,2,0),0)</f>
        <v>0.15440000000000001</v>
      </c>
      <c r="AJ378" s="749">
        <f t="shared" si="235"/>
        <v>0</v>
      </c>
      <c r="AK378" s="749">
        <f t="shared" si="236"/>
        <v>0</v>
      </c>
      <c r="AL378" s="749">
        <f t="shared" si="237"/>
        <v>0</v>
      </c>
      <c r="AM378" s="749">
        <f t="shared" si="238"/>
        <v>0</v>
      </c>
      <c r="AN378" s="749">
        <f t="shared" si="239"/>
        <v>0</v>
      </c>
      <c r="AO378" s="749">
        <f t="shared" si="240"/>
        <v>105601.61445600001</v>
      </c>
      <c r="AP378" s="749">
        <f t="shared" si="241"/>
        <v>0</v>
      </c>
      <c r="AQ378" s="749">
        <f t="shared" si="242"/>
        <v>0</v>
      </c>
      <c r="AR378" s="749">
        <f t="shared" si="243"/>
        <v>0</v>
      </c>
      <c r="AS378" s="749">
        <f t="shared" si="244"/>
        <v>0</v>
      </c>
    </row>
    <row r="379" spans="2:45" x14ac:dyDescent="0.2">
      <c r="B379" s="114">
        <v>12</v>
      </c>
      <c r="C379" s="38" t="s">
        <v>546</v>
      </c>
      <c r="D379" s="38" t="s">
        <v>718</v>
      </c>
      <c r="E379" s="33" t="s">
        <v>719</v>
      </c>
      <c r="F379" s="57">
        <v>7952.1829521829513</v>
      </c>
      <c r="G379" s="33">
        <v>1</v>
      </c>
      <c r="H379" s="33"/>
      <c r="I379" s="33"/>
      <c r="J379" s="33"/>
      <c r="K379" s="33"/>
      <c r="L379" s="33"/>
      <c r="M379" s="33"/>
      <c r="N379" s="33"/>
      <c r="O379" s="33"/>
      <c r="P379" s="33"/>
      <c r="Q379" s="121"/>
      <c r="R379" s="120"/>
      <c r="S379" s="60"/>
      <c r="T379" s="60"/>
      <c r="U379" s="60"/>
      <c r="V379" s="176">
        <f t="shared" si="245"/>
        <v>7952.1829521829513</v>
      </c>
      <c r="W379" s="176">
        <f t="shared" si="246"/>
        <v>0</v>
      </c>
      <c r="X379" s="176">
        <f t="shared" si="247"/>
        <v>0</v>
      </c>
      <c r="Y379" s="176">
        <f t="shared" si="248"/>
        <v>0</v>
      </c>
      <c r="Z379" s="176">
        <f t="shared" si="249"/>
        <v>0</v>
      </c>
      <c r="AA379" s="176">
        <f t="shared" si="250"/>
        <v>0</v>
      </c>
      <c r="AB379" s="176">
        <f t="shared" si="251"/>
        <v>0</v>
      </c>
      <c r="AC379" s="176">
        <f t="shared" si="252"/>
        <v>0</v>
      </c>
      <c r="AD379" s="176">
        <f t="shared" si="253"/>
        <v>0</v>
      </c>
      <c r="AE379" s="176">
        <f t="shared" si="254"/>
        <v>0</v>
      </c>
      <c r="AF379" s="430">
        <f t="shared" si="255"/>
        <v>7952.1829521829513</v>
      </c>
      <c r="AG379" s="178">
        <f t="shared" si="256"/>
        <v>1</v>
      </c>
      <c r="AH379" s="203">
        <f t="shared" si="257"/>
        <v>1.4644135611237258E-4</v>
      </c>
      <c r="AI379" s="714">
        <f>IFERROR(VLOOKUP($C379,'General Information'!$B$69:$C$88,2,0),0)</f>
        <v>0.15440000000000001</v>
      </c>
      <c r="AJ379" s="749">
        <f t="shared" si="235"/>
        <v>9180</v>
      </c>
      <c r="AK379" s="749">
        <f t="shared" si="236"/>
        <v>0</v>
      </c>
      <c r="AL379" s="749">
        <f t="shared" si="237"/>
        <v>0</v>
      </c>
      <c r="AM379" s="749">
        <f t="shared" si="238"/>
        <v>0</v>
      </c>
      <c r="AN379" s="749">
        <f t="shared" si="239"/>
        <v>0</v>
      </c>
      <c r="AO379" s="749">
        <f t="shared" si="240"/>
        <v>0</v>
      </c>
      <c r="AP379" s="749">
        <f t="shared" si="241"/>
        <v>0</v>
      </c>
      <c r="AQ379" s="749">
        <f t="shared" si="242"/>
        <v>0</v>
      </c>
      <c r="AR379" s="749">
        <f t="shared" si="243"/>
        <v>0</v>
      </c>
      <c r="AS379" s="749">
        <f t="shared" si="244"/>
        <v>0</v>
      </c>
    </row>
    <row r="380" spans="2:45" x14ac:dyDescent="0.2">
      <c r="B380" s="114">
        <v>13</v>
      </c>
      <c r="C380" s="38" t="s">
        <v>546</v>
      </c>
      <c r="D380" s="38"/>
      <c r="E380" s="33"/>
      <c r="F380" s="57">
        <v>49982.796911079815</v>
      </c>
      <c r="G380" s="33">
        <v>1</v>
      </c>
      <c r="H380" s="33"/>
      <c r="I380" s="33"/>
      <c r="J380" s="33"/>
      <c r="K380" s="33"/>
      <c r="L380" s="33"/>
      <c r="M380" s="33"/>
      <c r="N380" s="33"/>
      <c r="O380" s="33"/>
      <c r="P380" s="33"/>
      <c r="Q380" s="121"/>
      <c r="R380" s="120"/>
      <c r="S380" s="60"/>
      <c r="T380" s="60"/>
      <c r="U380" s="60"/>
      <c r="V380" s="176">
        <f t="shared" si="245"/>
        <v>49982.796911079815</v>
      </c>
      <c r="W380" s="176">
        <f t="shared" si="246"/>
        <v>0</v>
      </c>
      <c r="X380" s="176">
        <f t="shared" si="247"/>
        <v>0</v>
      </c>
      <c r="Y380" s="176">
        <f t="shared" si="248"/>
        <v>0</v>
      </c>
      <c r="Z380" s="176">
        <f t="shared" si="249"/>
        <v>0</v>
      </c>
      <c r="AA380" s="176">
        <f t="shared" si="250"/>
        <v>0</v>
      </c>
      <c r="AB380" s="176">
        <f t="shared" si="251"/>
        <v>0</v>
      </c>
      <c r="AC380" s="176">
        <f t="shared" si="252"/>
        <v>0</v>
      </c>
      <c r="AD380" s="176">
        <f t="shared" si="253"/>
        <v>0</v>
      </c>
      <c r="AE380" s="176">
        <f t="shared" si="254"/>
        <v>0</v>
      </c>
      <c r="AF380" s="430">
        <f t="shared" si="255"/>
        <v>49982.796911079815</v>
      </c>
      <c r="AG380" s="178">
        <f t="shared" si="256"/>
        <v>1</v>
      </c>
      <c r="AH380" s="203">
        <f t="shared" si="257"/>
        <v>9.2044519171161022E-4</v>
      </c>
      <c r="AI380" s="714">
        <f>IFERROR(VLOOKUP($C380,'General Information'!$B$69:$C$88,2,0),0)</f>
        <v>0.15440000000000001</v>
      </c>
      <c r="AJ380" s="749">
        <f t="shared" si="235"/>
        <v>57700.14075415054</v>
      </c>
      <c r="AK380" s="749">
        <f t="shared" si="236"/>
        <v>0</v>
      </c>
      <c r="AL380" s="749">
        <f t="shared" si="237"/>
        <v>0</v>
      </c>
      <c r="AM380" s="749">
        <f t="shared" si="238"/>
        <v>0</v>
      </c>
      <c r="AN380" s="749">
        <f t="shared" si="239"/>
        <v>0</v>
      </c>
      <c r="AO380" s="749">
        <f t="shared" si="240"/>
        <v>0</v>
      </c>
      <c r="AP380" s="749">
        <f t="shared" si="241"/>
        <v>0</v>
      </c>
      <c r="AQ380" s="749">
        <f t="shared" si="242"/>
        <v>0</v>
      </c>
      <c r="AR380" s="749">
        <f t="shared" si="243"/>
        <v>0</v>
      </c>
      <c r="AS380" s="749">
        <f t="shared" si="244"/>
        <v>0</v>
      </c>
    </row>
    <row r="381" spans="2:45" x14ac:dyDescent="0.2">
      <c r="B381" s="114">
        <v>14</v>
      </c>
      <c r="C381" s="38" t="s">
        <v>544</v>
      </c>
      <c r="D381" s="38" t="s">
        <v>584</v>
      </c>
      <c r="E381" s="33"/>
      <c r="F381" s="57">
        <v>40468.683550410031</v>
      </c>
      <c r="G381" s="33">
        <v>1</v>
      </c>
      <c r="H381" s="33">
        <v>1</v>
      </c>
      <c r="I381" s="33">
        <v>1</v>
      </c>
      <c r="J381" s="33">
        <v>1</v>
      </c>
      <c r="K381" s="33">
        <v>1</v>
      </c>
      <c r="L381" s="33">
        <v>1</v>
      </c>
      <c r="M381" s="33"/>
      <c r="N381" s="33"/>
      <c r="O381" s="33"/>
      <c r="P381" s="33"/>
      <c r="Q381" s="121"/>
      <c r="R381" s="120"/>
      <c r="S381" s="60"/>
      <c r="T381" s="60"/>
      <c r="U381" s="60"/>
      <c r="V381" s="176">
        <f t="shared" si="245"/>
        <v>40468.683550410031</v>
      </c>
      <c r="W381" s="176">
        <f t="shared" si="246"/>
        <v>40468.683550410031</v>
      </c>
      <c r="X381" s="176">
        <f t="shared" si="247"/>
        <v>40468.683550410031</v>
      </c>
      <c r="Y381" s="176">
        <f t="shared" si="248"/>
        <v>40468.683550410031</v>
      </c>
      <c r="Z381" s="176">
        <f t="shared" si="249"/>
        <v>40468.683550410031</v>
      </c>
      <c r="AA381" s="176">
        <f t="shared" si="250"/>
        <v>40468.683550410031</v>
      </c>
      <c r="AB381" s="176">
        <f t="shared" si="251"/>
        <v>0</v>
      </c>
      <c r="AC381" s="176">
        <f t="shared" si="252"/>
        <v>0</v>
      </c>
      <c r="AD381" s="176">
        <f t="shared" si="253"/>
        <v>0</v>
      </c>
      <c r="AE381" s="176">
        <f t="shared" si="254"/>
        <v>0</v>
      </c>
      <c r="AF381" s="430">
        <f t="shared" si="255"/>
        <v>242812.10130246019</v>
      </c>
      <c r="AG381" s="178">
        <f t="shared" si="256"/>
        <v>6</v>
      </c>
      <c r="AH381" s="203">
        <f t="shared" si="257"/>
        <v>4.471443075321364E-3</v>
      </c>
      <c r="AI381" s="714">
        <f>IFERROR(VLOOKUP($C381,'General Information'!$B$69:$C$88,2,0),0)</f>
        <v>0.11</v>
      </c>
      <c r="AJ381" s="749">
        <f t="shared" si="235"/>
        <v>44920.238740955137</v>
      </c>
      <c r="AK381" s="749">
        <f t="shared" si="236"/>
        <v>44920.238740955137</v>
      </c>
      <c r="AL381" s="749">
        <f t="shared" si="237"/>
        <v>44920.238740955137</v>
      </c>
      <c r="AM381" s="749">
        <f t="shared" si="238"/>
        <v>44920.238740955137</v>
      </c>
      <c r="AN381" s="749">
        <f t="shared" si="239"/>
        <v>44920.238740955137</v>
      </c>
      <c r="AO381" s="749">
        <f t="shared" si="240"/>
        <v>44920.238740955137</v>
      </c>
      <c r="AP381" s="749">
        <f t="shared" si="241"/>
        <v>0</v>
      </c>
      <c r="AQ381" s="749">
        <f t="shared" si="242"/>
        <v>0</v>
      </c>
      <c r="AR381" s="749">
        <f t="shared" si="243"/>
        <v>0</v>
      </c>
      <c r="AS381" s="749">
        <f t="shared" si="244"/>
        <v>0</v>
      </c>
    </row>
    <row r="382" spans="2:45" x14ac:dyDescent="0.2">
      <c r="B382" s="114">
        <v>15</v>
      </c>
      <c r="C382" s="38" t="s">
        <v>544</v>
      </c>
      <c r="D382" s="38" t="s">
        <v>585</v>
      </c>
      <c r="E382" s="33"/>
      <c r="F382" s="57">
        <v>30442.776941630484</v>
      </c>
      <c r="G382" s="33">
        <v>1</v>
      </c>
      <c r="H382" s="33">
        <v>1</v>
      </c>
      <c r="I382" s="33">
        <v>1</v>
      </c>
      <c r="J382" s="33">
        <v>1</v>
      </c>
      <c r="K382" s="33">
        <v>1</v>
      </c>
      <c r="L382" s="33">
        <v>1</v>
      </c>
      <c r="M382" s="33"/>
      <c r="N382" s="33"/>
      <c r="O382" s="33"/>
      <c r="P382" s="33"/>
      <c r="Q382" s="121"/>
      <c r="R382" s="120"/>
      <c r="S382" s="60"/>
      <c r="T382" s="60"/>
      <c r="U382" s="60"/>
      <c r="V382" s="176">
        <f t="shared" si="245"/>
        <v>30442.776941630484</v>
      </c>
      <c r="W382" s="176">
        <f t="shared" si="246"/>
        <v>30442.776941630484</v>
      </c>
      <c r="X382" s="176">
        <f t="shared" si="247"/>
        <v>30442.776941630484</v>
      </c>
      <c r="Y382" s="176">
        <f t="shared" si="248"/>
        <v>30442.776941630484</v>
      </c>
      <c r="Z382" s="176">
        <f t="shared" si="249"/>
        <v>30442.776941630484</v>
      </c>
      <c r="AA382" s="176">
        <f t="shared" si="250"/>
        <v>30442.776941630484</v>
      </c>
      <c r="AB382" s="176">
        <f t="shared" si="251"/>
        <v>0</v>
      </c>
      <c r="AC382" s="176">
        <f t="shared" si="252"/>
        <v>0</v>
      </c>
      <c r="AD382" s="176">
        <f t="shared" si="253"/>
        <v>0</v>
      </c>
      <c r="AE382" s="176">
        <f t="shared" si="254"/>
        <v>0</v>
      </c>
      <c r="AF382" s="430">
        <f t="shared" si="255"/>
        <v>182656.66164978291</v>
      </c>
      <c r="AG382" s="178">
        <f t="shared" si="256"/>
        <v>6</v>
      </c>
      <c r="AH382" s="203">
        <f t="shared" si="257"/>
        <v>3.3636662279770972E-3</v>
      </c>
      <c r="AI382" s="714">
        <f>IFERROR(VLOOKUP($C382,'General Information'!$B$69:$C$88,2,0),0)</f>
        <v>0.11</v>
      </c>
      <c r="AJ382" s="749">
        <f t="shared" si="235"/>
        <v>33791.482405209841</v>
      </c>
      <c r="AK382" s="749">
        <f t="shared" si="236"/>
        <v>33791.482405209841</v>
      </c>
      <c r="AL382" s="749">
        <f t="shared" si="237"/>
        <v>33791.482405209841</v>
      </c>
      <c r="AM382" s="749">
        <f t="shared" si="238"/>
        <v>33791.482405209841</v>
      </c>
      <c r="AN382" s="749">
        <f t="shared" si="239"/>
        <v>33791.482405209841</v>
      </c>
      <c r="AO382" s="749">
        <f t="shared" si="240"/>
        <v>33791.482405209841</v>
      </c>
      <c r="AP382" s="749">
        <f t="shared" si="241"/>
        <v>0</v>
      </c>
      <c r="AQ382" s="749">
        <f t="shared" si="242"/>
        <v>0</v>
      </c>
      <c r="AR382" s="749">
        <f t="shared" si="243"/>
        <v>0</v>
      </c>
      <c r="AS382" s="749">
        <f t="shared" si="244"/>
        <v>0</v>
      </c>
    </row>
    <row r="383" spans="2:45" x14ac:dyDescent="0.2">
      <c r="B383" s="114">
        <v>16</v>
      </c>
      <c r="C383" s="38" t="s">
        <v>544</v>
      </c>
      <c r="D383" s="38" t="s">
        <v>586</v>
      </c>
      <c r="E383" s="33"/>
      <c r="F383" s="57">
        <v>10124.735311143269</v>
      </c>
      <c r="G383" s="33">
        <v>1</v>
      </c>
      <c r="H383" s="33">
        <v>1</v>
      </c>
      <c r="I383" s="33">
        <v>1</v>
      </c>
      <c r="J383" s="33">
        <v>1</v>
      </c>
      <c r="K383" s="33">
        <v>1</v>
      </c>
      <c r="L383" s="33">
        <v>1</v>
      </c>
      <c r="M383" s="33"/>
      <c r="N383" s="33"/>
      <c r="O383" s="33"/>
      <c r="P383" s="33"/>
      <c r="Q383" s="121"/>
      <c r="R383" s="120"/>
      <c r="S383" s="60"/>
      <c r="T383" s="60"/>
      <c r="U383" s="60"/>
      <c r="V383" s="176">
        <f t="shared" si="245"/>
        <v>10124.735311143269</v>
      </c>
      <c r="W383" s="176">
        <f t="shared" si="246"/>
        <v>10124.735311143269</v>
      </c>
      <c r="X383" s="176">
        <f t="shared" si="247"/>
        <v>10124.735311143269</v>
      </c>
      <c r="Y383" s="176">
        <f t="shared" si="248"/>
        <v>10124.735311143269</v>
      </c>
      <c r="Z383" s="176">
        <f t="shared" si="249"/>
        <v>10124.735311143269</v>
      </c>
      <c r="AA383" s="176">
        <f t="shared" si="250"/>
        <v>10124.735311143269</v>
      </c>
      <c r="AB383" s="176">
        <f t="shared" si="251"/>
        <v>0</v>
      </c>
      <c r="AC383" s="176">
        <f t="shared" si="252"/>
        <v>0</v>
      </c>
      <c r="AD383" s="176">
        <f t="shared" si="253"/>
        <v>0</v>
      </c>
      <c r="AE383" s="176">
        <f t="shared" si="254"/>
        <v>0</v>
      </c>
      <c r="AF383" s="430">
        <f t="shared" si="255"/>
        <v>60748.411866859613</v>
      </c>
      <c r="AG383" s="178">
        <f t="shared" si="256"/>
        <v>6</v>
      </c>
      <c r="AH383" s="203">
        <f t="shared" si="257"/>
        <v>1.1186965728717053E-3</v>
      </c>
      <c r="AI383" s="714">
        <f>IFERROR(VLOOKUP($C383,'General Information'!$B$69:$C$88,2,0),0)</f>
        <v>0.11</v>
      </c>
      <c r="AJ383" s="749">
        <f t="shared" si="235"/>
        <v>11238.45619536903</v>
      </c>
      <c r="AK383" s="749">
        <f t="shared" si="236"/>
        <v>11238.45619536903</v>
      </c>
      <c r="AL383" s="749">
        <f t="shared" si="237"/>
        <v>11238.45619536903</v>
      </c>
      <c r="AM383" s="749">
        <f t="shared" si="238"/>
        <v>11238.45619536903</v>
      </c>
      <c r="AN383" s="749">
        <f t="shared" si="239"/>
        <v>11238.45619536903</v>
      </c>
      <c r="AO383" s="749">
        <f t="shared" si="240"/>
        <v>11238.45619536903</v>
      </c>
      <c r="AP383" s="749">
        <f t="shared" si="241"/>
        <v>0</v>
      </c>
      <c r="AQ383" s="749">
        <f t="shared" si="242"/>
        <v>0</v>
      </c>
      <c r="AR383" s="749">
        <f t="shared" si="243"/>
        <v>0</v>
      </c>
      <c r="AS383" s="749">
        <f t="shared" si="244"/>
        <v>0</v>
      </c>
    </row>
    <row r="384" spans="2:45" x14ac:dyDescent="0.2">
      <c r="B384" s="114">
        <v>17</v>
      </c>
      <c r="C384" s="38" t="s">
        <v>544</v>
      </c>
      <c r="D384" s="38" t="s">
        <v>587</v>
      </c>
      <c r="E384" s="33"/>
      <c r="F384" s="57">
        <v>82378.340665701879</v>
      </c>
      <c r="G384" s="33">
        <v>1</v>
      </c>
      <c r="H384" s="33">
        <v>1</v>
      </c>
      <c r="I384" s="33">
        <v>1</v>
      </c>
      <c r="J384" s="33">
        <v>1</v>
      </c>
      <c r="K384" s="33">
        <v>1</v>
      </c>
      <c r="L384" s="33">
        <v>1</v>
      </c>
      <c r="M384" s="33"/>
      <c r="N384" s="33"/>
      <c r="O384" s="33"/>
      <c r="P384" s="33"/>
      <c r="Q384" s="121"/>
      <c r="R384" s="120"/>
      <c r="S384" s="60"/>
      <c r="T384" s="60"/>
      <c r="U384" s="60"/>
      <c r="V384" s="176">
        <f t="shared" si="245"/>
        <v>82378.340665701879</v>
      </c>
      <c r="W384" s="176">
        <f t="shared" si="246"/>
        <v>82378.340665701879</v>
      </c>
      <c r="X384" s="176">
        <f t="shared" si="247"/>
        <v>82378.340665701879</v>
      </c>
      <c r="Y384" s="176">
        <f t="shared" si="248"/>
        <v>82378.340665701879</v>
      </c>
      <c r="Z384" s="176">
        <f t="shared" si="249"/>
        <v>82378.340665701879</v>
      </c>
      <c r="AA384" s="176">
        <f t="shared" si="250"/>
        <v>82378.340665701879</v>
      </c>
      <c r="AB384" s="176">
        <f t="shared" si="251"/>
        <v>0</v>
      </c>
      <c r="AC384" s="176">
        <f t="shared" si="252"/>
        <v>0</v>
      </c>
      <c r="AD384" s="176">
        <f t="shared" si="253"/>
        <v>0</v>
      </c>
      <c r="AE384" s="176">
        <f t="shared" si="254"/>
        <v>0</v>
      </c>
      <c r="AF384" s="430">
        <f t="shared" si="255"/>
        <v>494270.0439942113</v>
      </c>
      <c r="AG384" s="178">
        <f t="shared" si="256"/>
        <v>6</v>
      </c>
      <c r="AH384" s="203">
        <f t="shared" si="257"/>
        <v>9.1021013932237205E-3</v>
      </c>
      <c r="AI384" s="714">
        <f>IFERROR(VLOOKUP($C384,'General Information'!$B$69:$C$88,2,0),0)</f>
        <v>0.11</v>
      </c>
      <c r="AJ384" s="749">
        <f t="shared" si="235"/>
        <v>91439.958138929098</v>
      </c>
      <c r="AK384" s="749">
        <f t="shared" si="236"/>
        <v>91439.958138929098</v>
      </c>
      <c r="AL384" s="749">
        <f t="shared" si="237"/>
        <v>91439.958138929098</v>
      </c>
      <c r="AM384" s="749">
        <f t="shared" si="238"/>
        <v>91439.958138929098</v>
      </c>
      <c r="AN384" s="749">
        <f t="shared" si="239"/>
        <v>91439.958138929098</v>
      </c>
      <c r="AO384" s="749">
        <f t="shared" si="240"/>
        <v>91439.958138929098</v>
      </c>
      <c r="AP384" s="749">
        <f t="shared" si="241"/>
        <v>0</v>
      </c>
      <c r="AQ384" s="749">
        <f t="shared" si="242"/>
        <v>0</v>
      </c>
      <c r="AR384" s="749">
        <f t="shared" si="243"/>
        <v>0</v>
      </c>
      <c r="AS384" s="749">
        <f t="shared" si="244"/>
        <v>0</v>
      </c>
    </row>
    <row r="385" spans="2:45" x14ac:dyDescent="0.2">
      <c r="B385" s="114">
        <v>18</v>
      </c>
      <c r="C385" s="38" t="s">
        <v>544</v>
      </c>
      <c r="D385" s="38" t="s">
        <v>588</v>
      </c>
      <c r="E385" s="33"/>
      <c r="F385" s="57">
        <v>18088.304992764108</v>
      </c>
      <c r="G385" s="33">
        <v>1</v>
      </c>
      <c r="H385" s="33">
        <v>1</v>
      </c>
      <c r="I385" s="33">
        <v>1</v>
      </c>
      <c r="J385" s="33">
        <v>1</v>
      </c>
      <c r="K385" s="33">
        <v>1</v>
      </c>
      <c r="L385" s="33">
        <v>1</v>
      </c>
      <c r="M385" s="33"/>
      <c r="N385" s="33"/>
      <c r="O385" s="33"/>
      <c r="P385" s="33"/>
      <c r="Q385" s="121"/>
      <c r="R385" s="120"/>
      <c r="S385" s="60"/>
      <c r="T385" s="60"/>
      <c r="U385" s="60"/>
      <c r="V385" s="176">
        <f t="shared" si="245"/>
        <v>18088.304992764108</v>
      </c>
      <c r="W385" s="176">
        <f t="shared" si="246"/>
        <v>18088.304992764108</v>
      </c>
      <c r="X385" s="176">
        <f t="shared" si="247"/>
        <v>18088.304992764108</v>
      </c>
      <c r="Y385" s="176">
        <f t="shared" si="248"/>
        <v>18088.304992764108</v>
      </c>
      <c r="Z385" s="176">
        <f t="shared" si="249"/>
        <v>18088.304992764108</v>
      </c>
      <c r="AA385" s="176">
        <f t="shared" si="250"/>
        <v>18088.304992764108</v>
      </c>
      <c r="AB385" s="176">
        <f t="shared" si="251"/>
        <v>0</v>
      </c>
      <c r="AC385" s="176">
        <f t="shared" si="252"/>
        <v>0</v>
      </c>
      <c r="AD385" s="176">
        <f t="shared" si="253"/>
        <v>0</v>
      </c>
      <c r="AE385" s="176">
        <f t="shared" si="254"/>
        <v>0</v>
      </c>
      <c r="AF385" s="430">
        <f t="shared" si="255"/>
        <v>108529.82995658465</v>
      </c>
      <c r="AG385" s="178">
        <f t="shared" si="256"/>
        <v>6</v>
      </c>
      <c r="AH385" s="203">
        <f t="shared" si="257"/>
        <v>1.9986028456657427E-3</v>
      </c>
      <c r="AI385" s="714">
        <f>IFERROR(VLOOKUP($C385,'General Information'!$B$69:$C$88,2,0),0)</f>
        <v>0.11</v>
      </c>
      <c r="AJ385" s="749">
        <f t="shared" si="235"/>
        <v>20078.018541968162</v>
      </c>
      <c r="AK385" s="749">
        <f t="shared" si="236"/>
        <v>20078.018541968162</v>
      </c>
      <c r="AL385" s="749">
        <f t="shared" si="237"/>
        <v>20078.018541968162</v>
      </c>
      <c r="AM385" s="749">
        <f t="shared" si="238"/>
        <v>20078.018541968162</v>
      </c>
      <c r="AN385" s="749">
        <f t="shared" si="239"/>
        <v>20078.018541968162</v>
      </c>
      <c r="AO385" s="749">
        <f t="shared" si="240"/>
        <v>20078.018541968162</v>
      </c>
      <c r="AP385" s="749">
        <f t="shared" si="241"/>
        <v>0</v>
      </c>
      <c r="AQ385" s="749">
        <f t="shared" si="242"/>
        <v>0</v>
      </c>
      <c r="AR385" s="749">
        <f t="shared" si="243"/>
        <v>0</v>
      </c>
      <c r="AS385" s="749">
        <f t="shared" si="244"/>
        <v>0</v>
      </c>
    </row>
    <row r="386" spans="2:45" x14ac:dyDescent="0.2">
      <c r="B386" s="114">
        <v>19</v>
      </c>
      <c r="C386" s="38" t="s">
        <v>544</v>
      </c>
      <c r="D386" s="38" t="s">
        <v>589</v>
      </c>
      <c r="E386" s="33"/>
      <c r="F386" s="57">
        <v>7811.2005788712004</v>
      </c>
      <c r="G386" s="33">
        <v>1</v>
      </c>
      <c r="H386" s="33">
        <v>1</v>
      </c>
      <c r="I386" s="33">
        <v>1</v>
      </c>
      <c r="J386" s="33">
        <v>1</v>
      </c>
      <c r="K386" s="33">
        <v>1</v>
      </c>
      <c r="L386" s="33">
        <v>1</v>
      </c>
      <c r="M386" s="33"/>
      <c r="N386" s="33"/>
      <c r="O386" s="33"/>
      <c r="P386" s="33"/>
      <c r="Q386" s="121"/>
      <c r="R386" s="120"/>
      <c r="S386" s="60"/>
      <c r="T386" s="60"/>
      <c r="U386" s="60"/>
      <c r="V386" s="176">
        <f t="shared" si="245"/>
        <v>7811.2005788712004</v>
      </c>
      <c r="W386" s="176">
        <f t="shared" si="246"/>
        <v>7811.2005788712004</v>
      </c>
      <c r="X386" s="176">
        <f t="shared" si="247"/>
        <v>7811.2005788712004</v>
      </c>
      <c r="Y386" s="176">
        <f t="shared" si="248"/>
        <v>7811.2005788712004</v>
      </c>
      <c r="Z386" s="176">
        <f t="shared" si="249"/>
        <v>7811.2005788712004</v>
      </c>
      <c r="AA386" s="176">
        <f t="shared" si="250"/>
        <v>7811.2005788712004</v>
      </c>
      <c r="AB386" s="176">
        <f t="shared" si="251"/>
        <v>0</v>
      </c>
      <c r="AC386" s="176">
        <f t="shared" si="252"/>
        <v>0</v>
      </c>
      <c r="AD386" s="176">
        <f t="shared" si="253"/>
        <v>0</v>
      </c>
      <c r="AE386" s="176">
        <f t="shared" si="254"/>
        <v>0</v>
      </c>
      <c r="AF386" s="430">
        <f t="shared" si="255"/>
        <v>46867.2034732272</v>
      </c>
      <c r="AG386" s="178">
        <f t="shared" si="256"/>
        <v>6</v>
      </c>
      <c r="AH386" s="203">
        <f t="shared" si="257"/>
        <v>8.6307079138940677E-4</v>
      </c>
      <c r="AI386" s="714">
        <f>IFERROR(VLOOKUP($C386,'General Information'!$B$69:$C$88,2,0),0)</f>
        <v>0.11</v>
      </c>
      <c r="AJ386" s="749">
        <f t="shared" si="235"/>
        <v>8670.4326425470335</v>
      </c>
      <c r="AK386" s="749">
        <f t="shared" si="236"/>
        <v>8670.4326425470335</v>
      </c>
      <c r="AL386" s="749">
        <f t="shared" si="237"/>
        <v>8670.4326425470335</v>
      </c>
      <c r="AM386" s="749">
        <f t="shared" si="238"/>
        <v>8670.4326425470335</v>
      </c>
      <c r="AN386" s="749">
        <f t="shared" si="239"/>
        <v>8670.4326425470335</v>
      </c>
      <c r="AO386" s="749">
        <f t="shared" si="240"/>
        <v>8670.4326425470335</v>
      </c>
      <c r="AP386" s="749">
        <f t="shared" si="241"/>
        <v>0</v>
      </c>
      <c r="AQ386" s="749">
        <f t="shared" si="242"/>
        <v>0</v>
      </c>
      <c r="AR386" s="749">
        <f t="shared" si="243"/>
        <v>0</v>
      </c>
      <c r="AS386" s="749">
        <f t="shared" si="244"/>
        <v>0</v>
      </c>
    </row>
    <row r="387" spans="2:45" x14ac:dyDescent="0.2">
      <c r="B387" s="114">
        <v>20</v>
      </c>
      <c r="C387" s="38" t="s">
        <v>544</v>
      </c>
      <c r="D387" s="38" t="s">
        <v>590</v>
      </c>
      <c r="E387" s="33"/>
      <c r="F387" s="57">
        <v>15526.1757959479</v>
      </c>
      <c r="G387" s="33">
        <v>1</v>
      </c>
      <c r="H387" s="33">
        <v>1</v>
      </c>
      <c r="I387" s="33">
        <v>1</v>
      </c>
      <c r="J387" s="33">
        <v>1</v>
      </c>
      <c r="K387" s="33">
        <v>1</v>
      </c>
      <c r="L387" s="33">
        <v>1</v>
      </c>
      <c r="M387" s="33"/>
      <c r="N387" s="33"/>
      <c r="O387" s="33"/>
      <c r="P387" s="33"/>
      <c r="Q387" s="121"/>
      <c r="R387" s="120"/>
      <c r="S387" s="60"/>
      <c r="T387" s="60"/>
      <c r="U387" s="60"/>
      <c r="V387" s="176">
        <f t="shared" si="245"/>
        <v>15526.1757959479</v>
      </c>
      <c r="W387" s="176">
        <f t="shared" si="246"/>
        <v>15526.1757959479</v>
      </c>
      <c r="X387" s="176">
        <f t="shared" si="247"/>
        <v>15526.1757959479</v>
      </c>
      <c r="Y387" s="176">
        <f t="shared" si="248"/>
        <v>15526.1757959479</v>
      </c>
      <c r="Z387" s="176">
        <f t="shared" si="249"/>
        <v>15526.1757959479</v>
      </c>
      <c r="AA387" s="176">
        <f t="shared" si="250"/>
        <v>15526.1757959479</v>
      </c>
      <c r="AB387" s="176">
        <f t="shared" si="251"/>
        <v>0</v>
      </c>
      <c r="AC387" s="176">
        <f t="shared" si="252"/>
        <v>0</v>
      </c>
      <c r="AD387" s="176">
        <f t="shared" si="253"/>
        <v>0</v>
      </c>
      <c r="AE387" s="176">
        <f t="shared" si="254"/>
        <v>0</v>
      </c>
      <c r="AF387" s="430">
        <f t="shared" si="255"/>
        <v>93157.0547756874</v>
      </c>
      <c r="AG387" s="178">
        <f t="shared" si="256"/>
        <v>6</v>
      </c>
      <c r="AH387" s="203">
        <f t="shared" si="257"/>
        <v>1.7155095040967791E-3</v>
      </c>
      <c r="AI387" s="714">
        <f>IFERROR(VLOOKUP($C387,'General Information'!$B$69:$C$88,2,0),0)</f>
        <v>0.11</v>
      </c>
      <c r="AJ387" s="749">
        <f t="shared" si="235"/>
        <v>17234.05513350217</v>
      </c>
      <c r="AK387" s="749">
        <f t="shared" si="236"/>
        <v>17234.05513350217</v>
      </c>
      <c r="AL387" s="749">
        <f t="shared" si="237"/>
        <v>17234.05513350217</v>
      </c>
      <c r="AM387" s="749">
        <f t="shared" si="238"/>
        <v>17234.05513350217</v>
      </c>
      <c r="AN387" s="749">
        <f t="shared" si="239"/>
        <v>17234.05513350217</v>
      </c>
      <c r="AO387" s="749">
        <f t="shared" si="240"/>
        <v>17234.05513350217</v>
      </c>
      <c r="AP387" s="749">
        <f t="shared" si="241"/>
        <v>0</v>
      </c>
      <c r="AQ387" s="749">
        <f t="shared" si="242"/>
        <v>0</v>
      </c>
      <c r="AR387" s="749">
        <f t="shared" si="243"/>
        <v>0</v>
      </c>
      <c r="AS387" s="749">
        <f t="shared" si="244"/>
        <v>0</v>
      </c>
    </row>
    <row r="388" spans="2:45" outlineLevel="1" x14ac:dyDescent="0.2">
      <c r="B388" s="114">
        <v>21</v>
      </c>
      <c r="C388" s="38" t="s">
        <v>544</v>
      </c>
      <c r="D388" s="38" t="s">
        <v>591</v>
      </c>
      <c r="E388" s="33"/>
      <c r="F388" s="57">
        <v>15526.1757959479</v>
      </c>
      <c r="G388" s="33">
        <v>1</v>
      </c>
      <c r="H388" s="33">
        <v>1</v>
      </c>
      <c r="I388" s="33">
        <v>1</v>
      </c>
      <c r="J388" s="33">
        <v>1</v>
      </c>
      <c r="K388" s="33">
        <v>1</v>
      </c>
      <c r="L388" s="33">
        <v>1</v>
      </c>
      <c r="M388" s="33"/>
      <c r="N388" s="33"/>
      <c r="O388" s="33"/>
      <c r="P388" s="33"/>
      <c r="Q388" s="121"/>
      <c r="R388" s="120"/>
      <c r="S388" s="60"/>
      <c r="T388" s="60"/>
      <c r="U388" s="60"/>
      <c r="V388" s="176">
        <f t="shared" si="245"/>
        <v>15526.1757959479</v>
      </c>
      <c r="W388" s="176">
        <f t="shared" si="246"/>
        <v>15526.1757959479</v>
      </c>
      <c r="X388" s="176">
        <f t="shared" si="247"/>
        <v>15526.1757959479</v>
      </c>
      <c r="Y388" s="176">
        <f t="shared" si="248"/>
        <v>15526.1757959479</v>
      </c>
      <c r="Z388" s="176">
        <f t="shared" si="249"/>
        <v>15526.1757959479</v>
      </c>
      <c r="AA388" s="176">
        <f t="shared" si="250"/>
        <v>15526.1757959479</v>
      </c>
      <c r="AB388" s="176">
        <f t="shared" si="251"/>
        <v>0</v>
      </c>
      <c r="AC388" s="176">
        <f t="shared" si="252"/>
        <v>0</v>
      </c>
      <c r="AD388" s="176">
        <f t="shared" si="253"/>
        <v>0</v>
      </c>
      <c r="AE388" s="176">
        <f t="shared" si="254"/>
        <v>0</v>
      </c>
      <c r="AF388" s="430">
        <f t="shared" si="255"/>
        <v>93157.0547756874</v>
      </c>
      <c r="AG388" s="178">
        <f t="shared" si="256"/>
        <v>6</v>
      </c>
      <c r="AH388" s="203">
        <f t="shared" si="257"/>
        <v>1.7155095040967791E-3</v>
      </c>
      <c r="AI388" s="714">
        <f>IFERROR(VLOOKUP($C388,'General Information'!$B$69:$C$88,2,0),0)</f>
        <v>0.11</v>
      </c>
      <c r="AJ388" s="749">
        <f t="shared" si="235"/>
        <v>17234.05513350217</v>
      </c>
      <c r="AK388" s="749">
        <f t="shared" si="236"/>
        <v>17234.05513350217</v>
      </c>
      <c r="AL388" s="749">
        <f t="shared" si="237"/>
        <v>17234.05513350217</v>
      </c>
      <c r="AM388" s="749">
        <f t="shared" si="238"/>
        <v>17234.05513350217</v>
      </c>
      <c r="AN388" s="749">
        <f t="shared" si="239"/>
        <v>17234.05513350217</v>
      </c>
      <c r="AO388" s="749">
        <f t="shared" si="240"/>
        <v>17234.05513350217</v>
      </c>
      <c r="AP388" s="749">
        <f t="shared" si="241"/>
        <v>0</v>
      </c>
      <c r="AQ388" s="749">
        <f t="shared" si="242"/>
        <v>0</v>
      </c>
      <c r="AR388" s="749">
        <f t="shared" si="243"/>
        <v>0</v>
      </c>
      <c r="AS388" s="749">
        <f t="shared" si="244"/>
        <v>0</v>
      </c>
    </row>
    <row r="389" spans="2:45" outlineLevel="1" x14ac:dyDescent="0.2">
      <c r="B389" s="114">
        <v>22</v>
      </c>
      <c r="C389" s="38" t="s">
        <v>544</v>
      </c>
      <c r="D389" s="38" t="s">
        <v>592</v>
      </c>
      <c r="E389" s="33"/>
      <c r="F389" s="57">
        <v>62104.7031837916</v>
      </c>
      <c r="G389" s="33">
        <v>1</v>
      </c>
      <c r="H389" s="33">
        <v>1</v>
      </c>
      <c r="I389" s="33">
        <v>1</v>
      </c>
      <c r="J389" s="33">
        <v>1</v>
      </c>
      <c r="K389" s="33">
        <v>1</v>
      </c>
      <c r="L389" s="33">
        <v>1</v>
      </c>
      <c r="M389" s="33"/>
      <c r="N389" s="33"/>
      <c r="O389" s="33"/>
      <c r="P389" s="33"/>
      <c r="Q389" s="121"/>
      <c r="R389" s="120"/>
      <c r="S389" s="60"/>
      <c r="T389" s="60"/>
      <c r="U389" s="60"/>
      <c r="V389" s="176">
        <f t="shared" si="245"/>
        <v>62104.7031837916</v>
      </c>
      <c r="W389" s="176">
        <f t="shared" si="246"/>
        <v>62104.7031837916</v>
      </c>
      <c r="X389" s="176">
        <f t="shared" si="247"/>
        <v>62104.7031837916</v>
      </c>
      <c r="Y389" s="176">
        <f t="shared" si="248"/>
        <v>62104.7031837916</v>
      </c>
      <c r="Z389" s="176">
        <f t="shared" si="249"/>
        <v>62104.7031837916</v>
      </c>
      <c r="AA389" s="176">
        <f t="shared" si="250"/>
        <v>62104.7031837916</v>
      </c>
      <c r="AB389" s="176">
        <f t="shared" si="251"/>
        <v>0</v>
      </c>
      <c r="AC389" s="176">
        <f t="shared" si="252"/>
        <v>0</v>
      </c>
      <c r="AD389" s="176">
        <f t="shared" si="253"/>
        <v>0</v>
      </c>
      <c r="AE389" s="176">
        <f t="shared" si="254"/>
        <v>0</v>
      </c>
      <c r="AF389" s="430">
        <f t="shared" si="255"/>
        <v>372628.2191027496</v>
      </c>
      <c r="AG389" s="178">
        <f t="shared" si="256"/>
        <v>6</v>
      </c>
      <c r="AH389" s="203">
        <f t="shared" si="257"/>
        <v>6.8620380163871165E-3</v>
      </c>
      <c r="AI389" s="714">
        <f>IFERROR(VLOOKUP($C389,'General Information'!$B$69:$C$88,2,0),0)</f>
        <v>0.11</v>
      </c>
      <c r="AJ389" s="749">
        <f t="shared" si="235"/>
        <v>68936.22053400868</v>
      </c>
      <c r="AK389" s="749">
        <f t="shared" si="236"/>
        <v>68936.22053400868</v>
      </c>
      <c r="AL389" s="749">
        <f t="shared" si="237"/>
        <v>68936.22053400868</v>
      </c>
      <c r="AM389" s="749">
        <f t="shared" si="238"/>
        <v>68936.22053400868</v>
      </c>
      <c r="AN389" s="749">
        <f t="shared" si="239"/>
        <v>68936.22053400868</v>
      </c>
      <c r="AO389" s="749">
        <f t="shared" si="240"/>
        <v>68936.22053400868</v>
      </c>
      <c r="AP389" s="749">
        <f t="shared" si="241"/>
        <v>0</v>
      </c>
      <c r="AQ389" s="749">
        <f t="shared" si="242"/>
        <v>0</v>
      </c>
      <c r="AR389" s="749">
        <f t="shared" si="243"/>
        <v>0</v>
      </c>
      <c r="AS389" s="749">
        <f t="shared" si="244"/>
        <v>0</v>
      </c>
    </row>
    <row r="390" spans="2:45" outlineLevel="1" x14ac:dyDescent="0.2">
      <c r="B390" s="114">
        <v>23</v>
      </c>
      <c r="C390" s="38" t="s">
        <v>544</v>
      </c>
      <c r="D390" s="38" t="s">
        <v>593</v>
      </c>
      <c r="E390" s="33"/>
      <c r="F390" s="57">
        <v>31052.3515918958</v>
      </c>
      <c r="G390" s="33">
        <v>1</v>
      </c>
      <c r="H390" s="33">
        <v>1</v>
      </c>
      <c r="I390" s="33">
        <v>1</v>
      </c>
      <c r="J390" s="33">
        <v>1</v>
      </c>
      <c r="K390" s="33">
        <v>1</v>
      </c>
      <c r="L390" s="33">
        <v>1</v>
      </c>
      <c r="M390" s="33"/>
      <c r="N390" s="33"/>
      <c r="O390" s="33"/>
      <c r="P390" s="33"/>
      <c r="Q390" s="121"/>
      <c r="R390" s="120"/>
      <c r="S390" s="60"/>
      <c r="T390" s="60"/>
      <c r="U390" s="60"/>
      <c r="V390" s="176">
        <f t="shared" si="245"/>
        <v>31052.3515918958</v>
      </c>
      <c r="W390" s="176">
        <f t="shared" si="246"/>
        <v>31052.3515918958</v>
      </c>
      <c r="X390" s="176">
        <f t="shared" si="247"/>
        <v>31052.3515918958</v>
      </c>
      <c r="Y390" s="176">
        <f t="shared" si="248"/>
        <v>31052.3515918958</v>
      </c>
      <c r="Z390" s="176">
        <f t="shared" si="249"/>
        <v>31052.3515918958</v>
      </c>
      <c r="AA390" s="176">
        <f t="shared" si="250"/>
        <v>31052.3515918958</v>
      </c>
      <c r="AB390" s="176">
        <f t="shared" si="251"/>
        <v>0</v>
      </c>
      <c r="AC390" s="176">
        <f t="shared" si="252"/>
        <v>0</v>
      </c>
      <c r="AD390" s="176">
        <f t="shared" si="253"/>
        <v>0</v>
      </c>
      <c r="AE390" s="176">
        <f t="shared" si="254"/>
        <v>0</v>
      </c>
      <c r="AF390" s="430">
        <f t="shared" si="255"/>
        <v>186314.1095513748</v>
      </c>
      <c r="AG390" s="178">
        <f t="shared" si="256"/>
        <v>6</v>
      </c>
      <c r="AH390" s="203">
        <f t="shared" si="257"/>
        <v>3.4310190081935582E-3</v>
      </c>
      <c r="AI390" s="714">
        <f>IFERROR(VLOOKUP($C390,'General Information'!$B$69:$C$88,2,0),0)</f>
        <v>0.11</v>
      </c>
      <c r="AJ390" s="749">
        <f t="shared" si="235"/>
        <v>34468.11026700434</v>
      </c>
      <c r="AK390" s="749">
        <f t="shared" si="236"/>
        <v>34468.11026700434</v>
      </c>
      <c r="AL390" s="749">
        <f t="shared" si="237"/>
        <v>34468.11026700434</v>
      </c>
      <c r="AM390" s="749">
        <f t="shared" si="238"/>
        <v>34468.11026700434</v>
      </c>
      <c r="AN390" s="749">
        <f t="shared" si="239"/>
        <v>34468.11026700434</v>
      </c>
      <c r="AO390" s="749">
        <f t="shared" si="240"/>
        <v>34468.11026700434</v>
      </c>
      <c r="AP390" s="749">
        <f t="shared" si="241"/>
        <v>0</v>
      </c>
      <c r="AQ390" s="749">
        <f t="shared" si="242"/>
        <v>0</v>
      </c>
      <c r="AR390" s="749">
        <f t="shared" si="243"/>
        <v>0</v>
      </c>
      <c r="AS390" s="749">
        <f t="shared" si="244"/>
        <v>0</v>
      </c>
    </row>
    <row r="391" spans="2:45" outlineLevel="1" x14ac:dyDescent="0.2">
      <c r="B391" s="114">
        <v>24</v>
      </c>
      <c r="C391" s="38" t="s">
        <v>544</v>
      </c>
      <c r="D391" s="38" t="s">
        <v>594</v>
      </c>
      <c r="E391" s="33"/>
      <c r="F391" s="57">
        <v>31052.3515918958</v>
      </c>
      <c r="G391" s="33">
        <v>1</v>
      </c>
      <c r="H391" s="33">
        <v>1</v>
      </c>
      <c r="I391" s="33">
        <v>1</v>
      </c>
      <c r="J391" s="33">
        <v>1</v>
      </c>
      <c r="K391" s="33">
        <v>1</v>
      </c>
      <c r="L391" s="33">
        <v>1</v>
      </c>
      <c r="M391" s="33"/>
      <c r="N391" s="33"/>
      <c r="O391" s="33"/>
      <c r="P391" s="33"/>
      <c r="Q391" s="121"/>
      <c r="R391" s="120"/>
      <c r="S391" s="60"/>
      <c r="T391" s="60"/>
      <c r="U391" s="60"/>
      <c r="V391" s="176">
        <f t="shared" si="245"/>
        <v>31052.3515918958</v>
      </c>
      <c r="W391" s="176">
        <f t="shared" si="246"/>
        <v>31052.3515918958</v>
      </c>
      <c r="X391" s="176">
        <f t="shared" si="247"/>
        <v>31052.3515918958</v>
      </c>
      <c r="Y391" s="176">
        <f t="shared" si="248"/>
        <v>31052.3515918958</v>
      </c>
      <c r="Z391" s="176">
        <f t="shared" si="249"/>
        <v>31052.3515918958</v>
      </c>
      <c r="AA391" s="176">
        <f t="shared" si="250"/>
        <v>31052.3515918958</v>
      </c>
      <c r="AB391" s="176">
        <f t="shared" si="251"/>
        <v>0</v>
      </c>
      <c r="AC391" s="176">
        <f t="shared" si="252"/>
        <v>0</v>
      </c>
      <c r="AD391" s="176">
        <f t="shared" si="253"/>
        <v>0</v>
      </c>
      <c r="AE391" s="176">
        <f t="shared" si="254"/>
        <v>0</v>
      </c>
      <c r="AF391" s="430">
        <f t="shared" si="255"/>
        <v>186314.1095513748</v>
      </c>
      <c r="AG391" s="178">
        <f t="shared" si="256"/>
        <v>6</v>
      </c>
      <c r="AH391" s="203">
        <f t="shared" si="257"/>
        <v>3.4310190081935582E-3</v>
      </c>
      <c r="AI391" s="714">
        <f>IFERROR(VLOOKUP($C391,'General Information'!$B$69:$C$88,2,0),0)</f>
        <v>0.11</v>
      </c>
      <c r="AJ391" s="749">
        <f t="shared" si="235"/>
        <v>34468.11026700434</v>
      </c>
      <c r="AK391" s="749">
        <f t="shared" si="236"/>
        <v>34468.11026700434</v>
      </c>
      <c r="AL391" s="749">
        <f t="shared" si="237"/>
        <v>34468.11026700434</v>
      </c>
      <c r="AM391" s="749">
        <f t="shared" si="238"/>
        <v>34468.11026700434</v>
      </c>
      <c r="AN391" s="749">
        <f t="shared" si="239"/>
        <v>34468.11026700434</v>
      </c>
      <c r="AO391" s="749">
        <f t="shared" si="240"/>
        <v>34468.11026700434</v>
      </c>
      <c r="AP391" s="749">
        <f t="shared" si="241"/>
        <v>0</v>
      </c>
      <c r="AQ391" s="749">
        <f t="shared" si="242"/>
        <v>0</v>
      </c>
      <c r="AR391" s="749">
        <f t="shared" si="243"/>
        <v>0</v>
      </c>
      <c r="AS391" s="749">
        <f t="shared" si="244"/>
        <v>0</v>
      </c>
    </row>
    <row r="392" spans="2:45" outlineLevel="1" x14ac:dyDescent="0.2">
      <c r="B392" s="114">
        <v>25</v>
      </c>
      <c r="C392" s="38" t="s">
        <v>547</v>
      </c>
      <c r="D392" s="38" t="s">
        <v>603</v>
      </c>
      <c r="E392" s="33" t="s">
        <v>604</v>
      </c>
      <c r="F392" s="57">
        <v>29759</v>
      </c>
      <c r="G392" s="33">
        <v>5.9887000000000003E-2</v>
      </c>
      <c r="H392" s="33">
        <v>5.9887000000000003E-2</v>
      </c>
      <c r="I392" s="33">
        <v>5.9887000000000003E-2</v>
      </c>
      <c r="J392" s="33">
        <v>5.9887000000000003E-2</v>
      </c>
      <c r="K392" s="33">
        <v>5.9887000000000003E-2</v>
      </c>
      <c r="L392" s="33">
        <v>5.9887000000000003E-2</v>
      </c>
      <c r="M392" s="33"/>
      <c r="N392" s="33"/>
      <c r="O392" s="33"/>
      <c r="P392" s="33"/>
      <c r="Q392" s="121"/>
      <c r="R392" s="120"/>
      <c r="S392" s="60"/>
      <c r="T392" s="60"/>
      <c r="U392" s="60"/>
      <c r="V392" s="176">
        <f t="shared" si="245"/>
        <v>1782.1772330000001</v>
      </c>
      <c r="W392" s="176">
        <f t="shared" si="246"/>
        <v>1782.1772330000001</v>
      </c>
      <c r="X392" s="176">
        <f t="shared" si="247"/>
        <v>1782.1772330000001</v>
      </c>
      <c r="Y392" s="176">
        <f t="shared" si="248"/>
        <v>1782.1772330000001</v>
      </c>
      <c r="Z392" s="176">
        <f t="shared" si="249"/>
        <v>1782.1772330000001</v>
      </c>
      <c r="AA392" s="176">
        <f t="shared" si="250"/>
        <v>1782.1772330000001</v>
      </c>
      <c r="AB392" s="176">
        <f t="shared" si="251"/>
        <v>0</v>
      </c>
      <c r="AC392" s="176">
        <f t="shared" si="252"/>
        <v>0</v>
      </c>
      <c r="AD392" s="176">
        <f t="shared" si="253"/>
        <v>0</v>
      </c>
      <c r="AE392" s="176">
        <f t="shared" si="254"/>
        <v>0</v>
      </c>
      <c r="AF392" s="430">
        <f t="shared" si="255"/>
        <v>10693.063398</v>
      </c>
      <c r="AG392" s="178">
        <f t="shared" si="256"/>
        <v>0.35932200000000003</v>
      </c>
      <c r="AH392" s="203">
        <f t="shared" si="257"/>
        <v>1.9691532682467248E-4</v>
      </c>
      <c r="AI392" s="714">
        <f>IFERROR(VLOOKUP($C392,'General Information'!$B$69:$C$88,2,0),0)</f>
        <v>0.15</v>
      </c>
      <c r="AJ392" s="749">
        <f t="shared" si="235"/>
        <v>2049.5038179499998</v>
      </c>
      <c r="AK392" s="749">
        <f t="shared" si="236"/>
        <v>2049.5038179499998</v>
      </c>
      <c r="AL392" s="749">
        <f t="shared" si="237"/>
        <v>2049.5038179499998</v>
      </c>
      <c r="AM392" s="749">
        <f t="shared" si="238"/>
        <v>2049.5038179499998</v>
      </c>
      <c r="AN392" s="749">
        <f t="shared" si="239"/>
        <v>2049.5038179499998</v>
      </c>
      <c r="AO392" s="749">
        <f t="shared" si="240"/>
        <v>2049.5038179499998</v>
      </c>
      <c r="AP392" s="749">
        <f t="shared" si="241"/>
        <v>0</v>
      </c>
      <c r="AQ392" s="749">
        <f t="shared" si="242"/>
        <v>0</v>
      </c>
      <c r="AR392" s="749">
        <f t="shared" si="243"/>
        <v>0</v>
      </c>
      <c r="AS392" s="749">
        <f t="shared" si="244"/>
        <v>0</v>
      </c>
    </row>
    <row r="393" spans="2:45" outlineLevel="1" x14ac:dyDescent="0.2">
      <c r="B393" s="114">
        <v>26</v>
      </c>
      <c r="C393" s="38" t="s">
        <v>548</v>
      </c>
      <c r="D393" s="38" t="s">
        <v>731</v>
      </c>
      <c r="E393" s="33" t="s">
        <v>732</v>
      </c>
      <c r="F393" s="57">
        <v>69500</v>
      </c>
      <c r="G393" s="33">
        <v>0.6</v>
      </c>
      <c r="H393" s="33">
        <v>0.4</v>
      </c>
      <c r="I393" s="33">
        <v>0.5</v>
      </c>
      <c r="J393" s="33"/>
      <c r="K393" s="33"/>
      <c r="L393" s="33">
        <v>0.5</v>
      </c>
      <c r="M393" s="33"/>
      <c r="N393" s="33"/>
      <c r="O393" s="33"/>
      <c r="P393" s="33"/>
      <c r="Q393" s="121"/>
      <c r="R393" s="120"/>
      <c r="S393" s="60"/>
      <c r="T393" s="60"/>
      <c r="U393" s="60"/>
      <c r="V393" s="176">
        <f t="shared" si="245"/>
        <v>41700</v>
      </c>
      <c r="W393" s="176">
        <f t="shared" si="246"/>
        <v>27800</v>
      </c>
      <c r="X393" s="176">
        <f t="shared" si="247"/>
        <v>34750</v>
      </c>
      <c r="Y393" s="176">
        <f t="shared" si="248"/>
        <v>0</v>
      </c>
      <c r="Z393" s="176">
        <f t="shared" si="249"/>
        <v>0</v>
      </c>
      <c r="AA393" s="176">
        <f t="shared" si="250"/>
        <v>34750</v>
      </c>
      <c r="AB393" s="176">
        <f t="shared" si="251"/>
        <v>0</v>
      </c>
      <c r="AC393" s="176">
        <f t="shared" si="252"/>
        <v>0</v>
      </c>
      <c r="AD393" s="176">
        <f t="shared" si="253"/>
        <v>0</v>
      </c>
      <c r="AE393" s="176">
        <f t="shared" si="254"/>
        <v>0</v>
      </c>
      <c r="AF393" s="430">
        <f t="shared" si="255"/>
        <v>139000</v>
      </c>
      <c r="AG393" s="178">
        <f t="shared" si="256"/>
        <v>2</v>
      </c>
      <c r="AH393" s="203">
        <f t="shared" si="257"/>
        <v>2.5597183342005538E-3</v>
      </c>
      <c r="AI393" s="714">
        <f>IFERROR(VLOOKUP($C393,'General Information'!$B$69:$C$88,2,0),0)</f>
        <v>0.15</v>
      </c>
      <c r="AJ393" s="749">
        <f t="shared" si="235"/>
        <v>47954.999999999993</v>
      </c>
      <c r="AK393" s="749">
        <f t="shared" si="236"/>
        <v>31969.999999999996</v>
      </c>
      <c r="AL393" s="749">
        <f t="shared" si="237"/>
        <v>39962.5</v>
      </c>
      <c r="AM393" s="749">
        <f t="shared" si="238"/>
        <v>0</v>
      </c>
      <c r="AN393" s="749">
        <f t="shared" si="239"/>
        <v>0</v>
      </c>
      <c r="AO393" s="749">
        <f t="shared" si="240"/>
        <v>39962.5</v>
      </c>
      <c r="AP393" s="749">
        <f t="shared" si="241"/>
        <v>0</v>
      </c>
      <c r="AQ393" s="749">
        <f t="shared" si="242"/>
        <v>0</v>
      </c>
      <c r="AR393" s="749">
        <f t="shared" si="243"/>
        <v>0</v>
      </c>
      <c r="AS393" s="749">
        <f t="shared" si="244"/>
        <v>0</v>
      </c>
    </row>
    <row r="394" spans="2:45" outlineLevel="1" x14ac:dyDescent="0.2">
      <c r="B394" s="114">
        <v>27</v>
      </c>
      <c r="C394" s="38" t="s">
        <v>548</v>
      </c>
      <c r="D394" s="38" t="s">
        <v>733</v>
      </c>
      <c r="E394" s="33" t="s">
        <v>733</v>
      </c>
      <c r="F394" s="57">
        <v>31000</v>
      </c>
      <c r="G394" s="33">
        <v>1</v>
      </c>
      <c r="H394" s="33"/>
      <c r="I394" s="33"/>
      <c r="J394" s="33"/>
      <c r="K394" s="33"/>
      <c r="L394" s="33">
        <v>1</v>
      </c>
      <c r="M394" s="33"/>
      <c r="N394" s="33"/>
      <c r="O394" s="33"/>
      <c r="P394" s="33"/>
      <c r="Q394" s="121"/>
      <c r="R394" s="120"/>
      <c r="S394" s="60"/>
      <c r="T394" s="60"/>
      <c r="U394" s="60"/>
      <c r="V394" s="176">
        <f t="shared" si="245"/>
        <v>31000</v>
      </c>
      <c r="W394" s="176">
        <f t="shared" si="246"/>
        <v>0</v>
      </c>
      <c r="X394" s="176">
        <f t="shared" si="247"/>
        <v>0</v>
      </c>
      <c r="Y394" s="176">
        <f t="shared" si="248"/>
        <v>0</v>
      </c>
      <c r="Z394" s="176">
        <f t="shared" si="249"/>
        <v>0</v>
      </c>
      <c r="AA394" s="176">
        <f t="shared" si="250"/>
        <v>31000</v>
      </c>
      <c r="AB394" s="176">
        <f t="shared" si="251"/>
        <v>0</v>
      </c>
      <c r="AC394" s="176">
        <f t="shared" si="252"/>
        <v>0</v>
      </c>
      <c r="AD394" s="176">
        <f t="shared" si="253"/>
        <v>0</v>
      </c>
      <c r="AE394" s="176">
        <f t="shared" si="254"/>
        <v>0</v>
      </c>
      <c r="AF394" s="430">
        <f t="shared" si="255"/>
        <v>62000</v>
      </c>
      <c r="AG394" s="178">
        <f t="shared" si="256"/>
        <v>2</v>
      </c>
      <c r="AH394" s="203">
        <f t="shared" si="257"/>
        <v>1.1417448684923335E-3</v>
      </c>
      <c r="AI394" s="714">
        <f>IFERROR(VLOOKUP($C394,'General Information'!$B$69:$C$88,2,0),0)</f>
        <v>0.15</v>
      </c>
      <c r="AJ394" s="749">
        <f t="shared" si="235"/>
        <v>35650</v>
      </c>
      <c r="AK394" s="749">
        <f t="shared" si="236"/>
        <v>0</v>
      </c>
      <c r="AL394" s="749">
        <f t="shared" si="237"/>
        <v>0</v>
      </c>
      <c r="AM394" s="749">
        <f t="shared" si="238"/>
        <v>0</v>
      </c>
      <c r="AN394" s="749">
        <f t="shared" si="239"/>
        <v>0</v>
      </c>
      <c r="AO394" s="749">
        <f t="shared" si="240"/>
        <v>35650</v>
      </c>
      <c r="AP394" s="749">
        <f t="shared" si="241"/>
        <v>0</v>
      </c>
      <c r="AQ394" s="749">
        <f t="shared" si="242"/>
        <v>0</v>
      </c>
      <c r="AR394" s="749">
        <f t="shared" si="243"/>
        <v>0</v>
      </c>
      <c r="AS394" s="749">
        <f t="shared" si="244"/>
        <v>0</v>
      </c>
    </row>
    <row r="395" spans="2:45" outlineLevel="1" x14ac:dyDescent="0.2">
      <c r="B395" s="114">
        <v>28</v>
      </c>
      <c r="C395" s="38" t="s">
        <v>548</v>
      </c>
      <c r="D395" s="38" t="s">
        <v>616</v>
      </c>
      <c r="E395" s="33"/>
      <c r="F395" s="57">
        <v>4000</v>
      </c>
      <c r="G395" s="33">
        <v>1</v>
      </c>
      <c r="H395" s="33">
        <v>1</v>
      </c>
      <c r="I395" s="33">
        <v>1</v>
      </c>
      <c r="J395" s="33">
        <v>1</v>
      </c>
      <c r="K395" s="33">
        <v>1</v>
      </c>
      <c r="L395" s="33">
        <v>1</v>
      </c>
      <c r="M395" s="33"/>
      <c r="N395" s="33"/>
      <c r="O395" s="33"/>
      <c r="P395" s="33"/>
      <c r="Q395" s="121"/>
      <c r="R395" s="120"/>
      <c r="S395" s="60"/>
      <c r="T395" s="60"/>
      <c r="U395" s="60"/>
      <c r="V395" s="176">
        <f t="shared" si="245"/>
        <v>4000</v>
      </c>
      <c r="W395" s="176">
        <f t="shared" si="246"/>
        <v>4000</v>
      </c>
      <c r="X395" s="176">
        <f t="shared" si="247"/>
        <v>4000</v>
      </c>
      <c r="Y395" s="176">
        <f t="shared" si="248"/>
        <v>4000</v>
      </c>
      <c r="Z395" s="176">
        <f t="shared" si="249"/>
        <v>4000</v>
      </c>
      <c r="AA395" s="176">
        <f t="shared" si="250"/>
        <v>4000</v>
      </c>
      <c r="AB395" s="176">
        <f t="shared" si="251"/>
        <v>0</v>
      </c>
      <c r="AC395" s="176">
        <f t="shared" si="252"/>
        <v>0</v>
      </c>
      <c r="AD395" s="176">
        <f t="shared" si="253"/>
        <v>0</v>
      </c>
      <c r="AE395" s="176">
        <f t="shared" si="254"/>
        <v>0</v>
      </c>
      <c r="AF395" s="430">
        <f t="shared" si="255"/>
        <v>24000</v>
      </c>
      <c r="AG395" s="178">
        <f t="shared" si="256"/>
        <v>6</v>
      </c>
      <c r="AH395" s="203">
        <f t="shared" si="257"/>
        <v>4.4196575554541942E-4</v>
      </c>
      <c r="AI395" s="714">
        <f>IFERROR(VLOOKUP($C395,'General Information'!$B$69:$C$88,2,0),0)</f>
        <v>0.15</v>
      </c>
      <c r="AJ395" s="749">
        <f t="shared" si="235"/>
        <v>4600</v>
      </c>
      <c r="AK395" s="749">
        <f t="shared" si="236"/>
        <v>4600</v>
      </c>
      <c r="AL395" s="749">
        <f t="shared" si="237"/>
        <v>4600</v>
      </c>
      <c r="AM395" s="749">
        <f t="shared" si="238"/>
        <v>4600</v>
      </c>
      <c r="AN395" s="749">
        <f t="shared" si="239"/>
        <v>4600</v>
      </c>
      <c r="AO395" s="749">
        <f t="shared" si="240"/>
        <v>4600</v>
      </c>
      <c r="AP395" s="749">
        <f t="shared" si="241"/>
        <v>0</v>
      </c>
      <c r="AQ395" s="749">
        <f t="shared" si="242"/>
        <v>0</v>
      </c>
      <c r="AR395" s="749">
        <f t="shared" si="243"/>
        <v>0</v>
      </c>
      <c r="AS395" s="749">
        <f t="shared" si="244"/>
        <v>0</v>
      </c>
    </row>
    <row r="396" spans="2:45" outlineLevel="1" x14ac:dyDescent="0.2">
      <c r="B396" s="114">
        <v>29</v>
      </c>
      <c r="C396" s="38" t="s">
        <v>548</v>
      </c>
      <c r="D396" s="38" t="s">
        <v>179</v>
      </c>
      <c r="E396" s="33"/>
      <c r="F396" s="57">
        <v>4000</v>
      </c>
      <c r="G396" s="33">
        <v>1</v>
      </c>
      <c r="H396" s="33">
        <v>1</v>
      </c>
      <c r="I396" s="33">
        <v>1</v>
      </c>
      <c r="J396" s="33">
        <v>1</v>
      </c>
      <c r="K396" s="33">
        <v>1</v>
      </c>
      <c r="L396" s="33">
        <v>1</v>
      </c>
      <c r="M396" s="33"/>
      <c r="N396" s="33"/>
      <c r="O396" s="33"/>
      <c r="P396" s="33"/>
      <c r="Q396" s="121"/>
      <c r="R396" s="120"/>
      <c r="S396" s="60"/>
      <c r="T396" s="60"/>
      <c r="U396" s="60"/>
      <c r="V396" s="176">
        <f t="shared" si="245"/>
        <v>4000</v>
      </c>
      <c r="W396" s="176">
        <f t="shared" si="246"/>
        <v>4000</v>
      </c>
      <c r="X396" s="176">
        <f t="shared" si="247"/>
        <v>4000</v>
      </c>
      <c r="Y396" s="176">
        <f t="shared" si="248"/>
        <v>4000</v>
      </c>
      <c r="Z396" s="176">
        <f t="shared" si="249"/>
        <v>4000</v>
      </c>
      <c r="AA396" s="176">
        <f t="shared" si="250"/>
        <v>4000</v>
      </c>
      <c r="AB396" s="176">
        <f t="shared" si="251"/>
        <v>0</v>
      </c>
      <c r="AC396" s="176">
        <f t="shared" si="252"/>
        <v>0</v>
      </c>
      <c r="AD396" s="176">
        <f t="shared" si="253"/>
        <v>0</v>
      </c>
      <c r="AE396" s="176">
        <f t="shared" si="254"/>
        <v>0</v>
      </c>
      <c r="AF396" s="430">
        <f t="shared" si="255"/>
        <v>24000</v>
      </c>
      <c r="AG396" s="178">
        <f t="shared" si="256"/>
        <v>6</v>
      </c>
      <c r="AH396" s="203">
        <f t="shared" si="257"/>
        <v>4.4196575554541942E-4</v>
      </c>
      <c r="AI396" s="714">
        <f>IFERROR(VLOOKUP($C396,'General Information'!$B$69:$C$88,2,0),0)</f>
        <v>0.15</v>
      </c>
      <c r="AJ396" s="749">
        <f t="shared" si="235"/>
        <v>4600</v>
      </c>
      <c r="AK396" s="749">
        <f t="shared" si="236"/>
        <v>4600</v>
      </c>
      <c r="AL396" s="749">
        <f t="shared" si="237"/>
        <v>4600</v>
      </c>
      <c r="AM396" s="749">
        <f t="shared" si="238"/>
        <v>4600</v>
      </c>
      <c r="AN396" s="749">
        <f t="shared" si="239"/>
        <v>4600</v>
      </c>
      <c r="AO396" s="749">
        <f t="shared" si="240"/>
        <v>4600</v>
      </c>
      <c r="AP396" s="749">
        <f t="shared" si="241"/>
        <v>0</v>
      </c>
      <c r="AQ396" s="749">
        <f t="shared" si="242"/>
        <v>0</v>
      </c>
      <c r="AR396" s="749">
        <f t="shared" si="243"/>
        <v>0</v>
      </c>
      <c r="AS396" s="749">
        <f t="shared" si="244"/>
        <v>0</v>
      </c>
    </row>
    <row r="397" spans="2:45" outlineLevel="1" x14ac:dyDescent="0.2">
      <c r="B397" s="114">
        <v>30</v>
      </c>
      <c r="C397" s="38" t="s">
        <v>548</v>
      </c>
      <c r="D397" s="38" t="s">
        <v>617</v>
      </c>
      <c r="E397" s="33"/>
      <c r="F397" s="57">
        <v>3000</v>
      </c>
      <c r="G397" s="33">
        <v>1</v>
      </c>
      <c r="H397" s="33">
        <v>1</v>
      </c>
      <c r="I397" s="33">
        <v>1</v>
      </c>
      <c r="J397" s="33">
        <v>1</v>
      </c>
      <c r="K397" s="33">
        <v>1</v>
      </c>
      <c r="L397" s="33">
        <v>1</v>
      </c>
      <c r="M397" s="33"/>
      <c r="N397" s="33"/>
      <c r="O397" s="33"/>
      <c r="P397" s="33"/>
      <c r="Q397" s="121"/>
      <c r="R397" s="120"/>
      <c r="S397" s="60"/>
      <c r="T397" s="60"/>
      <c r="U397" s="60"/>
      <c r="V397" s="176">
        <f t="shared" si="245"/>
        <v>3000</v>
      </c>
      <c r="W397" s="176">
        <f t="shared" si="246"/>
        <v>3000</v>
      </c>
      <c r="X397" s="176">
        <f t="shared" si="247"/>
        <v>3000</v>
      </c>
      <c r="Y397" s="176">
        <f t="shared" si="248"/>
        <v>3000</v>
      </c>
      <c r="Z397" s="176">
        <f t="shared" si="249"/>
        <v>3000</v>
      </c>
      <c r="AA397" s="176">
        <f t="shared" si="250"/>
        <v>3000</v>
      </c>
      <c r="AB397" s="176">
        <f t="shared" si="251"/>
        <v>0</v>
      </c>
      <c r="AC397" s="176">
        <f t="shared" si="252"/>
        <v>0</v>
      </c>
      <c r="AD397" s="176">
        <f t="shared" si="253"/>
        <v>0</v>
      </c>
      <c r="AE397" s="176">
        <f t="shared" si="254"/>
        <v>0</v>
      </c>
      <c r="AF397" s="430">
        <f t="shared" si="255"/>
        <v>18000</v>
      </c>
      <c r="AG397" s="178">
        <f t="shared" si="256"/>
        <v>6</v>
      </c>
      <c r="AH397" s="203">
        <f t="shared" si="257"/>
        <v>3.3147431665906453E-4</v>
      </c>
      <c r="AI397" s="714">
        <f>IFERROR(VLOOKUP($C397,'General Information'!$B$69:$C$88,2,0),0)</f>
        <v>0.15</v>
      </c>
      <c r="AJ397" s="749">
        <f t="shared" si="235"/>
        <v>3449.9999999999995</v>
      </c>
      <c r="AK397" s="749">
        <f t="shared" si="236"/>
        <v>3449.9999999999995</v>
      </c>
      <c r="AL397" s="749">
        <f t="shared" si="237"/>
        <v>3449.9999999999995</v>
      </c>
      <c r="AM397" s="749">
        <f t="shared" si="238"/>
        <v>3449.9999999999995</v>
      </c>
      <c r="AN397" s="749">
        <f t="shared" si="239"/>
        <v>3449.9999999999995</v>
      </c>
      <c r="AO397" s="749">
        <f t="shared" si="240"/>
        <v>3449.9999999999995</v>
      </c>
      <c r="AP397" s="749">
        <f t="shared" si="241"/>
        <v>0</v>
      </c>
      <c r="AQ397" s="749">
        <f t="shared" si="242"/>
        <v>0</v>
      </c>
      <c r="AR397" s="749">
        <f t="shared" si="243"/>
        <v>0</v>
      </c>
      <c r="AS397" s="749">
        <f t="shared" si="244"/>
        <v>0</v>
      </c>
    </row>
    <row r="398" spans="2:45" outlineLevel="1" x14ac:dyDescent="0.2">
      <c r="B398" s="114">
        <v>31</v>
      </c>
      <c r="C398" s="38" t="s">
        <v>548</v>
      </c>
      <c r="D398" s="38" t="s">
        <v>563</v>
      </c>
      <c r="E398" s="33"/>
      <c r="F398" s="57">
        <v>111830</v>
      </c>
      <c r="G398" s="753">
        <v>1</v>
      </c>
      <c r="H398" s="753">
        <v>1.05</v>
      </c>
      <c r="I398" s="753">
        <v>1.1025</v>
      </c>
      <c r="J398" s="753">
        <v>1.1576250000000001</v>
      </c>
      <c r="K398" s="753">
        <v>1.2155062500000002</v>
      </c>
      <c r="L398" s="753">
        <v>1.2762815625000004</v>
      </c>
      <c r="M398" s="33"/>
      <c r="N398" s="33"/>
      <c r="O398" s="33"/>
      <c r="P398" s="33"/>
      <c r="Q398" s="121"/>
      <c r="R398" s="120"/>
      <c r="S398" s="60"/>
      <c r="T398" s="60"/>
      <c r="U398" s="60"/>
      <c r="V398" s="176">
        <f t="shared" si="245"/>
        <v>111830</v>
      </c>
      <c r="W398" s="176">
        <f t="shared" si="246"/>
        <v>117421.5</v>
      </c>
      <c r="X398" s="176">
        <f t="shared" si="247"/>
        <v>123292.575</v>
      </c>
      <c r="Y398" s="176">
        <f t="shared" si="248"/>
        <v>129457.20375000002</v>
      </c>
      <c r="Z398" s="176">
        <f t="shared" si="249"/>
        <v>135930.06393750003</v>
      </c>
      <c r="AA398" s="176">
        <f t="shared" si="250"/>
        <v>142726.56713437504</v>
      </c>
      <c r="AB398" s="176">
        <f t="shared" si="251"/>
        <v>0</v>
      </c>
      <c r="AC398" s="176">
        <f t="shared" si="252"/>
        <v>0</v>
      </c>
      <c r="AD398" s="176">
        <f t="shared" si="253"/>
        <v>0</v>
      </c>
      <c r="AE398" s="176">
        <f t="shared" si="254"/>
        <v>0</v>
      </c>
      <c r="AF398" s="430">
        <f t="shared" si="255"/>
        <v>760657.90982187516</v>
      </c>
      <c r="AG398" s="178">
        <f t="shared" si="256"/>
        <v>6.8019128125000003</v>
      </c>
      <c r="AH398" s="203">
        <f t="shared" si="257"/>
        <v>1.4007697826084357E-2</v>
      </c>
      <c r="AI398" s="714">
        <f>IFERROR(VLOOKUP($C398,'General Information'!$B$69:$C$88,2,0),0)</f>
        <v>0.15</v>
      </c>
      <c r="AJ398" s="749">
        <f t="shared" si="235"/>
        <v>128604.49999999999</v>
      </c>
      <c r="AK398" s="749">
        <f t="shared" si="236"/>
        <v>135034.72499999998</v>
      </c>
      <c r="AL398" s="749">
        <f t="shared" si="237"/>
        <v>141786.46124999999</v>
      </c>
      <c r="AM398" s="749">
        <f t="shared" si="238"/>
        <v>148875.78431250001</v>
      </c>
      <c r="AN398" s="749">
        <f t="shared" si="239"/>
        <v>156319.57352812504</v>
      </c>
      <c r="AO398" s="749">
        <f t="shared" si="240"/>
        <v>164135.5522045313</v>
      </c>
      <c r="AP398" s="749">
        <f t="shared" si="241"/>
        <v>0</v>
      </c>
      <c r="AQ398" s="749">
        <f t="shared" si="242"/>
        <v>0</v>
      </c>
      <c r="AR398" s="749">
        <f t="shared" si="243"/>
        <v>0</v>
      </c>
      <c r="AS398" s="749">
        <f t="shared" si="244"/>
        <v>0</v>
      </c>
    </row>
    <row r="399" spans="2:45" outlineLevel="1" x14ac:dyDescent="0.2">
      <c r="B399" s="114">
        <v>32</v>
      </c>
      <c r="C399" s="38" t="s">
        <v>549</v>
      </c>
      <c r="D399" s="38" t="s">
        <v>735</v>
      </c>
      <c r="E399" s="33"/>
      <c r="F399" s="57">
        <v>459.84065327095641</v>
      </c>
      <c r="G399" s="33">
        <v>1</v>
      </c>
      <c r="H399" s="33">
        <v>1</v>
      </c>
      <c r="I399" s="33">
        <v>1</v>
      </c>
      <c r="J399" s="33">
        <v>1</v>
      </c>
      <c r="K399" s="33">
        <v>1</v>
      </c>
      <c r="L399" s="33">
        <v>1</v>
      </c>
      <c r="M399" s="33"/>
      <c r="N399" s="33"/>
      <c r="O399" s="33"/>
      <c r="P399" s="33"/>
      <c r="Q399" s="121"/>
      <c r="R399" s="120"/>
      <c r="S399" s="60"/>
      <c r="T399" s="60"/>
      <c r="U399" s="60"/>
      <c r="V399" s="176">
        <f t="shared" si="245"/>
        <v>459.84065327095641</v>
      </c>
      <c r="W399" s="176">
        <f t="shared" si="246"/>
        <v>459.84065327095641</v>
      </c>
      <c r="X399" s="176">
        <f t="shared" si="247"/>
        <v>459.84065327095641</v>
      </c>
      <c r="Y399" s="176">
        <f t="shared" si="248"/>
        <v>459.84065327095641</v>
      </c>
      <c r="Z399" s="176">
        <f t="shared" si="249"/>
        <v>459.84065327095641</v>
      </c>
      <c r="AA399" s="176">
        <f t="shared" si="250"/>
        <v>459.84065327095641</v>
      </c>
      <c r="AB399" s="176">
        <f t="shared" si="251"/>
        <v>0</v>
      </c>
      <c r="AC399" s="176">
        <f t="shared" si="252"/>
        <v>0</v>
      </c>
      <c r="AD399" s="176">
        <f t="shared" si="253"/>
        <v>0</v>
      </c>
      <c r="AE399" s="176">
        <f t="shared" si="254"/>
        <v>0</v>
      </c>
      <c r="AF399" s="430">
        <f t="shared" si="255"/>
        <v>2759.0439196257385</v>
      </c>
      <c r="AG399" s="178">
        <f t="shared" si="256"/>
        <v>6</v>
      </c>
      <c r="AH399" s="203">
        <f t="shared" si="257"/>
        <v>5.0808455438349372E-5</v>
      </c>
      <c r="AI399" s="714">
        <f>IFERROR(VLOOKUP($C399,'General Information'!$B$69:$C$88,2,0),0)</f>
        <v>0.15</v>
      </c>
      <c r="AJ399" s="749">
        <f t="shared" si="235"/>
        <v>528.81675126159985</v>
      </c>
      <c r="AK399" s="749">
        <f t="shared" si="236"/>
        <v>528.81675126159985</v>
      </c>
      <c r="AL399" s="749">
        <f t="shared" si="237"/>
        <v>528.81675126159985</v>
      </c>
      <c r="AM399" s="749">
        <f t="shared" si="238"/>
        <v>528.81675126159985</v>
      </c>
      <c r="AN399" s="749">
        <f t="shared" si="239"/>
        <v>528.81675126159985</v>
      </c>
      <c r="AO399" s="749">
        <f t="shared" si="240"/>
        <v>528.81675126159985</v>
      </c>
      <c r="AP399" s="749">
        <f t="shared" si="241"/>
        <v>0</v>
      </c>
      <c r="AQ399" s="749">
        <f t="shared" si="242"/>
        <v>0</v>
      </c>
      <c r="AR399" s="749">
        <f t="shared" si="243"/>
        <v>0</v>
      </c>
      <c r="AS399" s="749">
        <f t="shared" si="244"/>
        <v>0</v>
      </c>
    </row>
    <row r="400" spans="2:45" outlineLevel="1" x14ac:dyDescent="0.2">
      <c r="B400" s="114">
        <v>33</v>
      </c>
      <c r="C400" s="38" t="s">
        <v>549</v>
      </c>
      <c r="D400" s="38" t="s">
        <v>736</v>
      </c>
      <c r="E400" s="33"/>
      <c r="F400" s="57">
        <v>275.71411307156524</v>
      </c>
      <c r="G400" s="33">
        <v>1</v>
      </c>
      <c r="H400" s="33">
        <v>1</v>
      </c>
      <c r="I400" s="33">
        <v>1</v>
      </c>
      <c r="J400" s="33">
        <v>1</v>
      </c>
      <c r="K400" s="33">
        <v>1</v>
      </c>
      <c r="L400" s="33">
        <v>1</v>
      </c>
      <c r="M400" s="33"/>
      <c r="N400" s="33"/>
      <c r="O400" s="33"/>
      <c r="P400" s="33"/>
      <c r="Q400" s="121"/>
      <c r="R400" s="120"/>
      <c r="S400" s="60"/>
      <c r="T400" s="60"/>
      <c r="U400" s="60"/>
      <c r="V400" s="176">
        <f t="shared" si="245"/>
        <v>275.71411307156524</v>
      </c>
      <c r="W400" s="176">
        <f t="shared" si="246"/>
        <v>275.71411307156524</v>
      </c>
      <c r="X400" s="176">
        <f t="shared" si="247"/>
        <v>275.71411307156524</v>
      </c>
      <c r="Y400" s="176">
        <f t="shared" si="248"/>
        <v>275.71411307156524</v>
      </c>
      <c r="Z400" s="176">
        <f t="shared" si="249"/>
        <v>275.71411307156524</v>
      </c>
      <c r="AA400" s="176">
        <f t="shared" si="250"/>
        <v>275.71411307156524</v>
      </c>
      <c r="AB400" s="176">
        <f t="shared" si="251"/>
        <v>0</v>
      </c>
      <c r="AC400" s="176">
        <f t="shared" si="252"/>
        <v>0</v>
      </c>
      <c r="AD400" s="176">
        <f t="shared" si="253"/>
        <v>0</v>
      </c>
      <c r="AE400" s="176">
        <f t="shared" si="254"/>
        <v>0</v>
      </c>
      <c r="AF400" s="430">
        <f t="shared" si="255"/>
        <v>1654.2846784293913</v>
      </c>
      <c r="AG400" s="178">
        <f t="shared" si="256"/>
        <v>6</v>
      </c>
      <c r="AH400" s="203">
        <f t="shared" si="257"/>
        <v>3.046404907455238E-5</v>
      </c>
      <c r="AI400" s="714">
        <f>IFERROR(VLOOKUP($C400,'General Information'!$B$69:$C$88,2,0),0)</f>
        <v>0.15</v>
      </c>
      <c r="AJ400" s="749">
        <f t="shared" si="235"/>
        <v>317.07123003229998</v>
      </c>
      <c r="AK400" s="749">
        <f t="shared" si="236"/>
        <v>317.07123003229998</v>
      </c>
      <c r="AL400" s="749">
        <f t="shared" si="237"/>
        <v>317.07123003229998</v>
      </c>
      <c r="AM400" s="749">
        <f t="shared" si="238"/>
        <v>317.07123003229998</v>
      </c>
      <c r="AN400" s="749">
        <f t="shared" si="239"/>
        <v>317.07123003229998</v>
      </c>
      <c r="AO400" s="749">
        <f t="shared" si="240"/>
        <v>317.07123003229998</v>
      </c>
      <c r="AP400" s="749">
        <f t="shared" si="241"/>
        <v>0</v>
      </c>
      <c r="AQ400" s="749">
        <f t="shared" si="242"/>
        <v>0</v>
      </c>
      <c r="AR400" s="749">
        <f t="shared" si="243"/>
        <v>0</v>
      </c>
      <c r="AS400" s="749">
        <f t="shared" si="244"/>
        <v>0</v>
      </c>
    </row>
    <row r="401" spans="2:45" outlineLevel="1" x14ac:dyDescent="0.2">
      <c r="B401" s="114">
        <v>34</v>
      </c>
      <c r="C401" s="38" t="s">
        <v>549</v>
      </c>
      <c r="D401" s="38" t="s">
        <v>619</v>
      </c>
      <c r="E401" s="33"/>
      <c r="F401" s="57">
        <v>1910.5939987752604</v>
      </c>
      <c r="G401" s="33">
        <v>1</v>
      </c>
      <c r="H401" s="33">
        <v>1</v>
      </c>
      <c r="I401" s="33">
        <v>1</v>
      </c>
      <c r="J401" s="33">
        <v>1</v>
      </c>
      <c r="K401" s="33">
        <v>1</v>
      </c>
      <c r="L401" s="33">
        <v>1</v>
      </c>
      <c r="M401" s="33"/>
      <c r="N401" s="33"/>
      <c r="O401" s="33"/>
      <c r="P401" s="33"/>
      <c r="Q401" s="121"/>
      <c r="R401" s="120"/>
      <c r="S401" s="60"/>
      <c r="T401" s="60"/>
      <c r="U401" s="60"/>
      <c r="V401" s="176">
        <f t="shared" si="245"/>
        <v>1910.5939987752604</v>
      </c>
      <c r="W401" s="176">
        <f t="shared" si="246"/>
        <v>1910.5939987752604</v>
      </c>
      <c r="X401" s="176">
        <f t="shared" si="247"/>
        <v>1910.5939987752604</v>
      </c>
      <c r="Y401" s="176">
        <f t="shared" si="248"/>
        <v>1910.5939987752604</v>
      </c>
      <c r="Z401" s="176">
        <f t="shared" si="249"/>
        <v>1910.5939987752604</v>
      </c>
      <c r="AA401" s="176">
        <f t="shared" si="250"/>
        <v>1910.5939987752604</v>
      </c>
      <c r="AB401" s="176">
        <f t="shared" si="251"/>
        <v>0</v>
      </c>
      <c r="AC401" s="176">
        <f t="shared" si="252"/>
        <v>0</v>
      </c>
      <c r="AD401" s="176">
        <f t="shared" si="253"/>
        <v>0</v>
      </c>
      <c r="AE401" s="176">
        <f t="shared" si="254"/>
        <v>0</v>
      </c>
      <c r="AF401" s="430">
        <f t="shared" si="255"/>
        <v>11463.563992651563</v>
      </c>
      <c r="AG401" s="178">
        <f t="shared" si="256"/>
        <v>6</v>
      </c>
      <c r="AH401" s="203">
        <f t="shared" si="257"/>
        <v>2.1110428005231304E-4</v>
      </c>
      <c r="AI401" s="714">
        <f>IFERROR(VLOOKUP($C401,'General Information'!$B$69:$C$88,2,0),0)</f>
        <v>0.15</v>
      </c>
      <c r="AJ401" s="749">
        <f t="shared" si="235"/>
        <v>2197.1830985915494</v>
      </c>
      <c r="AK401" s="749">
        <f t="shared" si="236"/>
        <v>2197.1830985915494</v>
      </c>
      <c r="AL401" s="749">
        <f t="shared" si="237"/>
        <v>2197.1830985915494</v>
      </c>
      <c r="AM401" s="749">
        <f t="shared" si="238"/>
        <v>2197.1830985915494</v>
      </c>
      <c r="AN401" s="749">
        <f t="shared" si="239"/>
        <v>2197.1830985915494</v>
      </c>
      <c r="AO401" s="749">
        <f t="shared" si="240"/>
        <v>2197.1830985915494</v>
      </c>
      <c r="AP401" s="749">
        <f t="shared" si="241"/>
        <v>0</v>
      </c>
      <c r="AQ401" s="749">
        <f t="shared" si="242"/>
        <v>0</v>
      </c>
      <c r="AR401" s="749">
        <f t="shared" si="243"/>
        <v>0</v>
      </c>
      <c r="AS401" s="749">
        <f t="shared" si="244"/>
        <v>0</v>
      </c>
    </row>
    <row r="402" spans="2:45" outlineLevel="1" x14ac:dyDescent="0.2">
      <c r="B402" s="114">
        <v>35</v>
      </c>
      <c r="C402" s="38" t="s">
        <v>551</v>
      </c>
      <c r="D402" s="38" t="s">
        <v>626</v>
      </c>
      <c r="E402" s="33" t="s">
        <v>627</v>
      </c>
      <c r="F402" s="57">
        <v>1499985.2699999998</v>
      </c>
      <c r="G402" s="33">
        <v>0.16666666666666666</v>
      </c>
      <c r="H402" s="33">
        <v>0.16666666666666666</v>
      </c>
      <c r="I402" s="33">
        <v>0.16666666666666666</v>
      </c>
      <c r="J402" s="33">
        <v>0.16666666666666666</v>
      </c>
      <c r="K402" s="33">
        <v>0.16666666666666666</v>
      </c>
      <c r="L402" s="33">
        <v>0.16666666666666666</v>
      </c>
      <c r="M402" s="33"/>
      <c r="N402" s="33"/>
      <c r="O402" s="33"/>
      <c r="P402" s="33"/>
      <c r="Q402" s="121"/>
      <c r="R402" s="120"/>
      <c r="S402" s="60"/>
      <c r="T402" s="60"/>
      <c r="U402" s="60"/>
      <c r="V402" s="176">
        <f t="shared" si="245"/>
        <v>249997.54499999995</v>
      </c>
      <c r="W402" s="176">
        <f t="shared" si="246"/>
        <v>249997.54499999995</v>
      </c>
      <c r="X402" s="176">
        <f t="shared" si="247"/>
        <v>249997.54499999995</v>
      </c>
      <c r="Y402" s="176">
        <f t="shared" si="248"/>
        <v>249997.54499999995</v>
      </c>
      <c r="Z402" s="176">
        <f t="shared" si="249"/>
        <v>249997.54499999995</v>
      </c>
      <c r="AA402" s="176">
        <f t="shared" si="250"/>
        <v>249997.54499999995</v>
      </c>
      <c r="AB402" s="176">
        <f t="shared" si="251"/>
        <v>0</v>
      </c>
      <c r="AC402" s="176">
        <f t="shared" si="252"/>
        <v>0</v>
      </c>
      <c r="AD402" s="176">
        <f t="shared" si="253"/>
        <v>0</v>
      </c>
      <c r="AE402" s="176">
        <f t="shared" si="254"/>
        <v>0</v>
      </c>
      <c r="AF402" s="430">
        <f t="shared" si="255"/>
        <v>1499985.2699999998</v>
      </c>
      <c r="AG402" s="178">
        <f t="shared" si="256"/>
        <v>0.99999999999999989</v>
      </c>
      <c r="AH402" s="203">
        <f t="shared" si="257"/>
        <v>2.7622588465106242E-2</v>
      </c>
      <c r="AI402" s="714">
        <f>IFERROR(VLOOKUP($C402,'General Information'!$B$69:$C$88,2,0),0)</f>
        <v>0.15</v>
      </c>
      <c r="AJ402" s="749">
        <f t="shared" si="235"/>
        <v>287497.17674999993</v>
      </c>
      <c r="AK402" s="749">
        <f t="shared" si="236"/>
        <v>287497.17674999993</v>
      </c>
      <c r="AL402" s="749">
        <f t="shared" si="237"/>
        <v>287497.17674999993</v>
      </c>
      <c r="AM402" s="749">
        <f t="shared" si="238"/>
        <v>287497.17674999993</v>
      </c>
      <c r="AN402" s="749">
        <f t="shared" si="239"/>
        <v>287497.17674999993</v>
      </c>
      <c r="AO402" s="749">
        <f t="shared" si="240"/>
        <v>287497.17674999993</v>
      </c>
      <c r="AP402" s="749">
        <f t="shared" si="241"/>
        <v>0</v>
      </c>
      <c r="AQ402" s="749">
        <f t="shared" si="242"/>
        <v>0</v>
      </c>
      <c r="AR402" s="749">
        <f t="shared" si="243"/>
        <v>0</v>
      </c>
      <c r="AS402" s="749">
        <f t="shared" si="244"/>
        <v>0</v>
      </c>
    </row>
    <row r="403" spans="2:45" outlineLevel="1" x14ac:dyDescent="0.2">
      <c r="B403" s="114">
        <v>36</v>
      </c>
      <c r="C403" s="38" t="s">
        <v>551</v>
      </c>
      <c r="D403" s="38" t="s">
        <v>628</v>
      </c>
      <c r="E403" s="33" t="s">
        <v>629</v>
      </c>
      <c r="F403" s="57">
        <v>30000</v>
      </c>
      <c r="G403" s="33">
        <v>1</v>
      </c>
      <c r="H403" s="33">
        <v>0.5</v>
      </c>
      <c r="I403" s="33">
        <v>1</v>
      </c>
      <c r="J403" s="33">
        <v>1</v>
      </c>
      <c r="K403" s="33">
        <v>1</v>
      </c>
      <c r="L403" s="33">
        <v>1</v>
      </c>
      <c r="M403" s="33"/>
      <c r="N403" s="33"/>
      <c r="O403" s="33"/>
      <c r="P403" s="33"/>
      <c r="Q403" s="121"/>
      <c r="R403" s="120"/>
      <c r="S403" s="60"/>
      <c r="T403" s="60"/>
      <c r="U403" s="60"/>
      <c r="V403" s="176">
        <f t="shared" si="245"/>
        <v>30000</v>
      </c>
      <c r="W403" s="176">
        <f t="shared" si="246"/>
        <v>15000</v>
      </c>
      <c r="X403" s="176">
        <f t="shared" si="247"/>
        <v>30000</v>
      </c>
      <c r="Y403" s="176">
        <f t="shared" si="248"/>
        <v>30000</v>
      </c>
      <c r="Z403" s="176">
        <f t="shared" si="249"/>
        <v>30000</v>
      </c>
      <c r="AA403" s="176">
        <f t="shared" si="250"/>
        <v>30000</v>
      </c>
      <c r="AB403" s="176">
        <f t="shared" si="251"/>
        <v>0</v>
      </c>
      <c r="AC403" s="176">
        <f t="shared" si="252"/>
        <v>0</v>
      </c>
      <c r="AD403" s="176">
        <f t="shared" si="253"/>
        <v>0</v>
      </c>
      <c r="AE403" s="176">
        <f t="shared" si="254"/>
        <v>0</v>
      </c>
      <c r="AF403" s="430">
        <f t="shared" si="255"/>
        <v>165000</v>
      </c>
      <c r="AG403" s="178">
        <f t="shared" si="256"/>
        <v>5.5</v>
      </c>
      <c r="AH403" s="203">
        <f t="shared" si="257"/>
        <v>3.0385145693747583E-3</v>
      </c>
      <c r="AI403" s="714">
        <f>IFERROR(VLOOKUP($C403,'General Information'!$B$69:$C$88,2,0),0)</f>
        <v>0.15</v>
      </c>
      <c r="AJ403" s="749">
        <f t="shared" si="235"/>
        <v>34500</v>
      </c>
      <c r="AK403" s="749">
        <f t="shared" si="236"/>
        <v>17250</v>
      </c>
      <c r="AL403" s="749">
        <f t="shared" si="237"/>
        <v>34500</v>
      </c>
      <c r="AM403" s="749">
        <f t="shared" si="238"/>
        <v>34500</v>
      </c>
      <c r="AN403" s="749">
        <f t="shared" si="239"/>
        <v>34500</v>
      </c>
      <c r="AO403" s="749">
        <f t="shared" si="240"/>
        <v>34500</v>
      </c>
      <c r="AP403" s="749">
        <f t="shared" si="241"/>
        <v>0</v>
      </c>
      <c r="AQ403" s="749">
        <f t="shared" si="242"/>
        <v>0</v>
      </c>
      <c r="AR403" s="749">
        <f t="shared" si="243"/>
        <v>0</v>
      </c>
      <c r="AS403" s="749">
        <f t="shared" si="244"/>
        <v>0</v>
      </c>
    </row>
    <row r="404" spans="2:45" outlineLevel="1" x14ac:dyDescent="0.2">
      <c r="B404" s="114">
        <v>37</v>
      </c>
      <c r="C404" s="38" t="s">
        <v>551</v>
      </c>
      <c r="D404" s="38" t="s">
        <v>630</v>
      </c>
      <c r="E404" s="33" t="s">
        <v>631</v>
      </c>
      <c r="F404" s="57">
        <v>20000</v>
      </c>
      <c r="G404" s="33">
        <v>1</v>
      </c>
      <c r="H404" s="33">
        <v>1</v>
      </c>
      <c r="I404" s="33">
        <v>1</v>
      </c>
      <c r="J404" s="33">
        <v>1</v>
      </c>
      <c r="K404" s="33">
        <v>1</v>
      </c>
      <c r="L404" s="33">
        <v>1</v>
      </c>
      <c r="M404" s="33"/>
      <c r="N404" s="33"/>
      <c r="O404" s="33"/>
      <c r="P404" s="33"/>
      <c r="Q404" s="121"/>
      <c r="R404" s="120"/>
      <c r="S404" s="60"/>
      <c r="T404" s="60"/>
      <c r="U404" s="60"/>
      <c r="V404" s="176">
        <f t="shared" si="245"/>
        <v>20000</v>
      </c>
      <c r="W404" s="176">
        <f t="shared" si="246"/>
        <v>20000</v>
      </c>
      <c r="X404" s="176">
        <f t="shared" si="247"/>
        <v>20000</v>
      </c>
      <c r="Y404" s="176">
        <f t="shared" si="248"/>
        <v>20000</v>
      </c>
      <c r="Z404" s="176">
        <f t="shared" si="249"/>
        <v>20000</v>
      </c>
      <c r="AA404" s="176">
        <f t="shared" si="250"/>
        <v>20000</v>
      </c>
      <c r="AB404" s="176">
        <f t="shared" si="251"/>
        <v>0</v>
      </c>
      <c r="AC404" s="176">
        <f t="shared" si="252"/>
        <v>0</v>
      </c>
      <c r="AD404" s="176">
        <f t="shared" si="253"/>
        <v>0</v>
      </c>
      <c r="AE404" s="176">
        <f t="shared" si="254"/>
        <v>0</v>
      </c>
      <c r="AF404" s="430">
        <f t="shared" si="255"/>
        <v>120000</v>
      </c>
      <c r="AG404" s="178">
        <f t="shared" si="256"/>
        <v>6</v>
      </c>
      <c r="AH404" s="203">
        <f t="shared" si="257"/>
        <v>2.2098287777270968E-3</v>
      </c>
      <c r="AI404" s="714">
        <f>IFERROR(VLOOKUP($C404,'General Information'!$B$69:$C$88,2,0),0)</f>
        <v>0.15</v>
      </c>
      <c r="AJ404" s="749">
        <f t="shared" si="235"/>
        <v>23000</v>
      </c>
      <c r="AK404" s="749">
        <f t="shared" si="236"/>
        <v>23000</v>
      </c>
      <c r="AL404" s="749">
        <f t="shared" si="237"/>
        <v>23000</v>
      </c>
      <c r="AM404" s="749">
        <f t="shared" si="238"/>
        <v>23000</v>
      </c>
      <c r="AN404" s="749">
        <f t="shared" si="239"/>
        <v>23000</v>
      </c>
      <c r="AO404" s="749">
        <f t="shared" si="240"/>
        <v>23000</v>
      </c>
      <c r="AP404" s="749">
        <f t="shared" si="241"/>
        <v>0</v>
      </c>
      <c r="AQ404" s="749">
        <f t="shared" si="242"/>
        <v>0</v>
      </c>
      <c r="AR404" s="749">
        <f t="shared" si="243"/>
        <v>0</v>
      </c>
      <c r="AS404" s="749">
        <f t="shared" si="244"/>
        <v>0</v>
      </c>
    </row>
    <row r="405" spans="2:45" outlineLevel="1" x14ac:dyDescent="0.2">
      <c r="B405" s="114">
        <v>38</v>
      </c>
      <c r="C405" s="38" t="s">
        <v>551</v>
      </c>
      <c r="D405" s="38" t="s">
        <v>632</v>
      </c>
      <c r="E405" s="33" t="s">
        <v>633</v>
      </c>
      <c r="F405" s="57">
        <v>50000</v>
      </c>
      <c r="G405" s="33">
        <v>1</v>
      </c>
      <c r="H405" s="33">
        <v>1</v>
      </c>
      <c r="I405" s="33">
        <v>1</v>
      </c>
      <c r="J405" s="33">
        <v>1</v>
      </c>
      <c r="K405" s="33">
        <v>1</v>
      </c>
      <c r="L405" s="33">
        <v>1</v>
      </c>
      <c r="M405" s="33"/>
      <c r="N405" s="33"/>
      <c r="O405" s="33"/>
      <c r="P405" s="33"/>
      <c r="Q405" s="121"/>
      <c r="R405" s="120"/>
      <c r="S405" s="60"/>
      <c r="T405" s="60"/>
      <c r="U405" s="60"/>
      <c r="V405" s="176">
        <f t="shared" si="245"/>
        <v>50000</v>
      </c>
      <c r="W405" s="176">
        <f t="shared" si="246"/>
        <v>50000</v>
      </c>
      <c r="X405" s="176">
        <f t="shared" si="247"/>
        <v>50000</v>
      </c>
      <c r="Y405" s="176">
        <f t="shared" si="248"/>
        <v>50000</v>
      </c>
      <c r="Z405" s="176">
        <f t="shared" si="249"/>
        <v>50000</v>
      </c>
      <c r="AA405" s="176">
        <f t="shared" si="250"/>
        <v>50000</v>
      </c>
      <c r="AB405" s="176">
        <f t="shared" si="251"/>
        <v>0</v>
      </c>
      <c r="AC405" s="176">
        <f t="shared" si="252"/>
        <v>0</v>
      </c>
      <c r="AD405" s="176">
        <f t="shared" si="253"/>
        <v>0</v>
      </c>
      <c r="AE405" s="176">
        <f t="shared" si="254"/>
        <v>0</v>
      </c>
      <c r="AF405" s="430">
        <f t="shared" si="255"/>
        <v>300000</v>
      </c>
      <c r="AG405" s="178">
        <f t="shared" si="256"/>
        <v>6</v>
      </c>
      <c r="AH405" s="203">
        <f t="shared" si="257"/>
        <v>5.5245719443177427E-3</v>
      </c>
      <c r="AI405" s="714">
        <f>IFERROR(VLOOKUP($C405,'General Information'!$B$69:$C$88,2,0),0)</f>
        <v>0.15</v>
      </c>
      <c r="AJ405" s="749">
        <f t="shared" si="235"/>
        <v>57499.999999999993</v>
      </c>
      <c r="AK405" s="749">
        <f t="shared" si="236"/>
        <v>57499.999999999993</v>
      </c>
      <c r="AL405" s="749">
        <f t="shared" si="237"/>
        <v>57499.999999999993</v>
      </c>
      <c r="AM405" s="749">
        <f t="shared" si="238"/>
        <v>57499.999999999993</v>
      </c>
      <c r="AN405" s="749">
        <f t="shared" si="239"/>
        <v>57499.999999999993</v>
      </c>
      <c r="AO405" s="749">
        <f t="shared" si="240"/>
        <v>57499.999999999993</v>
      </c>
      <c r="AP405" s="749">
        <f t="shared" si="241"/>
        <v>0</v>
      </c>
      <c r="AQ405" s="749">
        <f t="shared" si="242"/>
        <v>0</v>
      </c>
      <c r="AR405" s="749">
        <f t="shared" si="243"/>
        <v>0</v>
      </c>
      <c r="AS405" s="749">
        <f t="shared" si="244"/>
        <v>0</v>
      </c>
    </row>
    <row r="406" spans="2:45" outlineLevel="1" x14ac:dyDescent="0.2">
      <c r="B406" s="114">
        <v>39</v>
      </c>
      <c r="C406" s="38" t="s">
        <v>551</v>
      </c>
      <c r="D406" s="38" t="s">
        <v>634</v>
      </c>
      <c r="E406" s="33" t="s">
        <v>635</v>
      </c>
      <c r="F406" s="57">
        <v>100000</v>
      </c>
      <c r="G406" s="33">
        <v>1</v>
      </c>
      <c r="H406" s="33">
        <v>1</v>
      </c>
      <c r="I406" s="33">
        <v>1</v>
      </c>
      <c r="J406" s="33">
        <v>1</v>
      </c>
      <c r="K406" s="33">
        <v>1</v>
      </c>
      <c r="L406" s="33">
        <v>1</v>
      </c>
      <c r="M406" s="33"/>
      <c r="N406" s="33"/>
      <c r="O406" s="33"/>
      <c r="P406" s="33"/>
      <c r="Q406" s="121"/>
      <c r="R406" s="120"/>
      <c r="S406" s="60"/>
      <c r="T406" s="60"/>
      <c r="U406" s="60"/>
      <c r="V406" s="176">
        <f t="shared" si="245"/>
        <v>100000</v>
      </c>
      <c r="W406" s="176">
        <f t="shared" si="246"/>
        <v>100000</v>
      </c>
      <c r="X406" s="176">
        <f t="shared" si="247"/>
        <v>100000</v>
      </c>
      <c r="Y406" s="176">
        <f t="shared" si="248"/>
        <v>100000</v>
      </c>
      <c r="Z406" s="176">
        <f t="shared" si="249"/>
        <v>100000</v>
      </c>
      <c r="AA406" s="176">
        <f t="shared" si="250"/>
        <v>100000</v>
      </c>
      <c r="AB406" s="176">
        <f t="shared" si="251"/>
        <v>0</v>
      </c>
      <c r="AC406" s="176">
        <f t="shared" si="252"/>
        <v>0</v>
      </c>
      <c r="AD406" s="176">
        <f t="shared" si="253"/>
        <v>0</v>
      </c>
      <c r="AE406" s="176">
        <f t="shared" si="254"/>
        <v>0</v>
      </c>
      <c r="AF406" s="430">
        <f t="shared" si="255"/>
        <v>600000</v>
      </c>
      <c r="AG406" s="178">
        <f t="shared" si="256"/>
        <v>6</v>
      </c>
      <c r="AH406" s="203">
        <f t="shared" si="257"/>
        <v>1.1049143888635485E-2</v>
      </c>
      <c r="AI406" s="714">
        <f>IFERROR(VLOOKUP($C406,'General Information'!$B$69:$C$88,2,0),0)</f>
        <v>0.15</v>
      </c>
      <c r="AJ406" s="749">
        <f t="shared" si="235"/>
        <v>114999.99999999999</v>
      </c>
      <c r="AK406" s="749">
        <f t="shared" si="236"/>
        <v>114999.99999999999</v>
      </c>
      <c r="AL406" s="749">
        <f t="shared" si="237"/>
        <v>114999.99999999999</v>
      </c>
      <c r="AM406" s="749">
        <f t="shared" si="238"/>
        <v>114999.99999999999</v>
      </c>
      <c r="AN406" s="749">
        <f t="shared" si="239"/>
        <v>114999.99999999999</v>
      </c>
      <c r="AO406" s="749">
        <f t="shared" si="240"/>
        <v>114999.99999999999</v>
      </c>
      <c r="AP406" s="749">
        <f t="shared" si="241"/>
        <v>0</v>
      </c>
      <c r="AQ406" s="749">
        <f t="shared" si="242"/>
        <v>0</v>
      </c>
      <c r="AR406" s="749">
        <f t="shared" si="243"/>
        <v>0</v>
      </c>
      <c r="AS406" s="749">
        <f t="shared" si="244"/>
        <v>0</v>
      </c>
    </row>
    <row r="407" spans="2:45" outlineLevel="1" x14ac:dyDescent="0.2">
      <c r="B407" s="114">
        <v>40</v>
      </c>
      <c r="C407" s="38" t="s">
        <v>552</v>
      </c>
      <c r="D407" s="38"/>
      <c r="E407" s="33" t="s">
        <v>620</v>
      </c>
      <c r="F407" s="57">
        <v>1</v>
      </c>
      <c r="G407" s="33">
        <v>171000</v>
      </c>
      <c r="H407" s="33">
        <v>171000</v>
      </c>
      <c r="I407" s="33">
        <v>171000</v>
      </c>
      <c r="J407" s="33">
        <v>171000</v>
      </c>
      <c r="K407" s="33">
        <v>171000</v>
      </c>
      <c r="L407" s="33">
        <v>171000</v>
      </c>
      <c r="M407" s="33"/>
      <c r="N407" s="33"/>
      <c r="O407" s="33"/>
      <c r="P407" s="33"/>
      <c r="Q407" s="121"/>
      <c r="R407" s="120"/>
      <c r="S407" s="60"/>
      <c r="T407" s="60"/>
      <c r="U407" s="60"/>
      <c r="V407" s="176">
        <f t="shared" si="245"/>
        <v>171000</v>
      </c>
      <c r="W407" s="176">
        <f t="shared" si="246"/>
        <v>171000</v>
      </c>
      <c r="X407" s="176">
        <f t="shared" si="247"/>
        <v>171000</v>
      </c>
      <c r="Y407" s="176">
        <f t="shared" si="248"/>
        <v>171000</v>
      </c>
      <c r="Z407" s="176">
        <f t="shared" si="249"/>
        <v>171000</v>
      </c>
      <c r="AA407" s="176">
        <f t="shared" si="250"/>
        <v>171000</v>
      </c>
      <c r="AB407" s="176">
        <f t="shared" si="251"/>
        <v>0</v>
      </c>
      <c r="AC407" s="176">
        <f t="shared" si="252"/>
        <v>0</v>
      </c>
      <c r="AD407" s="176">
        <f t="shared" si="253"/>
        <v>0</v>
      </c>
      <c r="AE407" s="176">
        <f t="shared" si="254"/>
        <v>0</v>
      </c>
      <c r="AF407" s="430">
        <f t="shared" si="255"/>
        <v>1026000</v>
      </c>
      <c r="AG407" s="178">
        <f t="shared" si="256"/>
        <v>1026000</v>
      </c>
      <c r="AH407" s="203">
        <f t="shared" si="257"/>
        <v>1.889403604956668E-2</v>
      </c>
      <c r="AI407" s="714">
        <f>IFERROR(VLOOKUP($C407,'General Information'!$B$69:$C$88,2,0),0)</f>
        <v>0.158</v>
      </c>
      <c r="AJ407" s="749">
        <f t="shared" si="235"/>
        <v>198018</v>
      </c>
      <c r="AK407" s="749">
        <f t="shared" si="236"/>
        <v>198018</v>
      </c>
      <c r="AL407" s="749">
        <f t="shared" si="237"/>
        <v>198018</v>
      </c>
      <c r="AM407" s="749">
        <f t="shared" si="238"/>
        <v>198018</v>
      </c>
      <c r="AN407" s="749">
        <f t="shared" si="239"/>
        <v>198018</v>
      </c>
      <c r="AO407" s="749">
        <f t="shared" si="240"/>
        <v>198018</v>
      </c>
      <c r="AP407" s="749">
        <f t="shared" si="241"/>
        <v>0</v>
      </c>
      <c r="AQ407" s="749">
        <f t="shared" si="242"/>
        <v>0</v>
      </c>
      <c r="AR407" s="749">
        <f t="shared" si="243"/>
        <v>0</v>
      </c>
      <c r="AS407" s="749">
        <f t="shared" si="244"/>
        <v>0</v>
      </c>
    </row>
    <row r="408" spans="2:45" outlineLevel="1" x14ac:dyDescent="0.2">
      <c r="B408" s="114">
        <v>41</v>
      </c>
      <c r="C408" s="38" t="s">
        <v>553</v>
      </c>
      <c r="D408" s="38" t="s">
        <v>687</v>
      </c>
      <c r="E408" s="33" t="s">
        <v>618</v>
      </c>
      <c r="F408" s="57">
        <v>1</v>
      </c>
      <c r="G408" s="33">
        <v>13200</v>
      </c>
      <c r="H408" s="33">
        <v>13200</v>
      </c>
      <c r="I408" s="33">
        <v>13200</v>
      </c>
      <c r="J408" s="33">
        <v>13200</v>
      </c>
      <c r="K408" s="33">
        <v>13200</v>
      </c>
      <c r="L408" s="33">
        <v>13200</v>
      </c>
      <c r="M408" s="33"/>
      <c r="N408" s="33"/>
      <c r="O408" s="33"/>
      <c r="P408" s="33"/>
      <c r="Q408" s="121"/>
      <c r="R408" s="120"/>
      <c r="S408" s="60"/>
      <c r="T408" s="60"/>
      <c r="U408" s="60"/>
      <c r="V408" s="176">
        <f t="shared" si="245"/>
        <v>13200</v>
      </c>
      <c r="W408" s="176">
        <f t="shared" si="246"/>
        <v>13200</v>
      </c>
      <c r="X408" s="176">
        <f t="shared" si="247"/>
        <v>13200</v>
      </c>
      <c r="Y408" s="176">
        <f t="shared" si="248"/>
        <v>13200</v>
      </c>
      <c r="Z408" s="176">
        <f t="shared" si="249"/>
        <v>13200</v>
      </c>
      <c r="AA408" s="176">
        <f t="shared" si="250"/>
        <v>13200</v>
      </c>
      <c r="AB408" s="176">
        <f t="shared" si="251"/>
        <v>0</v>
      </c>
      <c r="AC408" s="176">
        <f t="shared" si="252"/>
        <v>0</v>
      </c>
      <c r="AD408" s="176">
        <f t="shared" si="253"/>
        <v>0</v>
      </c>
      <c r="AE408" s="176">
        <f t="shared" si="254"/>
        <v>0</v>
      </c>
      <c r="AF408" s="430">
        <f t="shared" si="255"/>
        <v>79200</v>
      </c>
      <c r="AG408" s="178">
        <f t="shared" si="256"/>
        <v>79200</v>
      </c>
      <c r="AH408" s="203">
        <f t="shared" si="257"/>
        <v>1.4584869932998839E-3</v>
      </c>
      <c r="AI408" s="714">
        <f>IFERROR(VLOOKUP($C408,'General Information'!$B$69:$C$88,2,0),0)</f>
        <v>0.17</v>
      </c>
      <c r="AJ408" s="749">
        <f t="shared" si="235"/>
        <v>15443.999999999998</v>
      </c>
      <c r="AK408" s="749">
        <f t="shared" si="236"/>
        <v>15443.999999999998</v>
      </c>
      <c r="AL408" s="749">
        <f t="shared" si="237"/>
        <v>15443.999999999998</v>
      </c>
      <c r="AM408" s="749">
        <f t="shared" si="238"/>
        <v>15443.999999999998</v>
      </c>
      <c r="AN408" s="749">
        <f t="shared" si="239"/>
        <v>15443.999999999998</v>
      </c>
      <c r="AO408" s="749">
        <f t="shared" si="240"/>
        <v>15443.999999999998</v>
      </c>
      <c r="AP408" s="749">
        <f t="shared" si="241"/>
        <v>0</v>
      </c>
      <c r="AQ408" s="749">
        <f t="shared" si="242"/>
        <v>0</v>
      </c>
      <c r="AR408" s="749">
        <f t="shared" si="243"/>
        <v>0</v>
      </c>
      <c r="AS408" s="749">
        <f t="shared" si="244"/>
        <v>0</v>
      </c>
    </row>
    <row r="409" spans="2:45" outlineLevel="1" x14ac:dyDescent="0.2">
      <c r="B409" s="114">
        <v>42</v>
      </c>
      <c r="C409" s="38" t="s">
        <v>553</v>
      </c>
      <c r="D409" s="38" t="s">
        <v>688</v>
      </c>
      <c r="E409" s="33" t="s">
        <v>618</v>
      </c>
      <c r="F409" s="57">
        <v>1</v>
      </c>
      <c r="G409" s="33">
        <v>13117.5</v>
      </c>
      <c r="H409" s="33">
        <v>13117.5</v>
      </c>
      <c r="I409" s="33">
        <v>13117.5</v>
      </c>
      <c r="J409" s="33">
        <v>13117.5</v>
      </c>
      <c r="K409" s="33">
        <v>13117.5</v>
      </c>
      <c r="L409" s="33">
        <v>13117.5</v>
      </c>
      <c r="M409" s="33"/>
      <c r="N409" s="33"/>
      <c r="O409" s="33"/>
      <c r="P409" s="33"/>
      <c r="Q409" s="121"/>
      <c r="R409" s="120"/>
      <c r="S409" s="60"/>
      <c r="T409" s="60"/>
      <c r="U409" s="60"/>
      <c r="V409" s="176">
        <f t="shared" si="245"/>
        <v>13117.5</v>
      </c>
      <c r="W409" s="176">
        <f t="shared" si="246"/>
        <v>13117.5</v>
      </c>
      <c r="X409" s="176">
        <f t="shared" si="247"/>
        <v>13117.5</v>
      </c>
      <c r="Y409" s="176">
        <f t="shared" si="248"/>
        <v>13117.5</v>
      </c>
      <c r="Z409" s="176">
        <f t="shared" si="249"/>
        <v>13117.5</v>
      </c>
      <c r="AA409" s="176">
        <f t="shared" si="250"/>
        <v>13117.5</v>
      </c>
      <c r="AB409" s="176">
        <f t="shared" si="251"/>
        <v>0</v>
      </c>
      <c r="AC409" s="176">
        <f t="shared" si="252"/>
        <v>0</v>
      </c>
      <c r="AD409" s="176">
        <f t="shared" si="253"/>
        <v>0</v>
      </c>
      <c r="AE409" s="176">
        <f t="shared" si="254"/>
        <v>0</v>
      </c>
      <c r="AF409" s="430">
        <f t="shared" si="255"/>
        <v>78705</v>
      </c>
      <c r="AG409" s="178">
        <f t="shared" si="256"/>
        <v>78705</v>
      </c>
      <c r="AH409" s="203">
        <f t="shared" si="257"/>
        <v>1.4493714495917597E-3</v>
      </c>
      <c r="AI409" s="714">
        <f>IFERROR(VLOOKUP($C409,'General Information'!$B$69:$C$88,2,0),0)</f>
        <v>0.17</v>
      </c>
      <c r="AJ409" s="749">
        <f t="shared" si="235"/>
        <v>15347.474999999999</v>
      </c>
      <c r="AK409" s="749">
        <f t="shared" si="236"/>
        <v>15347.474999999999</v>
      </c>
      <c r="AL409" s="749">
        <f t="shared" si="237"/>
        <v>15347.474999999999</v>
      </c>
      <c r="AM409" s="749">
        <f t="shared" si="238"/>
        <v>15347.474999999999</v>
      </c>
      <c r="AN409" s="749">
        <f t="shared" si="239"/>
        <v>15347.474999999999</v>
      </c>
      <c r="AO409" s="749">
        <f t="shared" si="240"/>
        <v>15347.474999999999</v>
      </c>
      <c r="AP409" s="749">
        <f t="shared" si="241"/>
        <v>0</v>
      </c>
      <c r="AQ409" s="749">
        <f t="shared" si="242"/>
        <v>0</v>
      </c>
      <c r="AR409" s="749">
        <f t="shared" si="243"/>
        <v>0</v>
      </c>
      <c r="AS409" s="749">
        <f t="shared" si="244"/>
        <v>0</v>
      </c>
    </row>
    <row r="410" spans="2:45" outlineLevel="1" x14ac:dyDescent="0.2">
      <c r="B410" s="114">
        <v>43</v>
      </c>
      <c r="C410" s="38" t="s">
        <v>553</v>
      </c>
      <c r="D410" s="38" t="s">
        <v>689</v>
      </c>
      <c r="E410" s="33" t="s">
        <v>618</v>
      </c>
      <c r="F410" s="57">
        <v>1</v>
      </c>
      <c r="G410" s="33">
        <v>2508</v>
      </c>
      <c r="H410" s="33">
        <v>2508</v>
      </c>
      <c r="I410" s="33">
        <v>2508</v>
      </c>
      <c r="J410" s="33">
        <v>2508</v>
      </c>
      <c r="K410" s="33">
        <v>2508</v>
      </c>
      <c r="L410" s="33">
        <v>2508</v>
      </c>
      <c r="M410" s="33"/>
      <c r="N410" s="33"/>
      <c r="O410" s="33"/>
      <c r="P410" s="33"/>
      <c r="Q410" s="121"/>
      <c r="R410" s="120"/>
      <c r="S410" s="60"/>
      <c r="T410" s="60"/>
      <c r="U410" s="60"/>
      <c r="V410" s="176">
        <f t="shared" si="245"/>
        <v>2508</v>
      </c>
      <c r="W410" s="176">
        <f t="shared" si="246"/>
        <v>2508</v>
      </c>
      <c r="X410" s="176">
        <f t="shared" si="247"/>
        <v>2508</v>
      </c>
      <c r="Y410" s="176">
        <f t="shared" si="248"/>
        <v>2508</v>
      </c>
      <c r="Z410" s="176">
        <f t="shared" si="249"/>
        <v>2508</v>
      </c>
      <c r="AA410" s="176">
        <f t="shared" si="250"/>
        <v>2508</v>
      </c>
      <c r="AB410" s="176">
        <f t="shared" si="251"/>
        <v>0</v>
      </c>
      <c r="AC410" s="176">
        <f t="shared" si="252"/>
        <v>0</v>
      </c>
      <c r="AD410" s="176">
        <f t="shared" si="253"/>
        <v>0</v>
      </c>
      <c r="AE410" s="176">
        <f t="shared" si="254"/>
        <v>0</v>
      </c>
      <c r="AF410" s="430">
        <f t="shared" si="255"/>
        <v>15048</v>
      </c>
      <c r="AG410" s="178">
        <f t="shared" si="256"/>
        <v>15048</v>
      </c>
      <c r="AH410" s="203">
        <f t="shared" si="257"/>
        <v>2.7711252872697798E-4</v>
      </c>
      <c r="AI410" s="714">
        <f>IFERROR(VLOOKUP($C410,'General Information'!$B$69:$C$88,2,0),0)</f>
        <v>0.17</v>
      </c>
      <c r="AJ410" s="749">
        <f t="shared" si="235"/>
        <v>2934.3599999999997</v>
      </c>
      <c r="AK410" s="749">
        <f t="shared" si="236"/>
        <v>2934.3599999999997</v>
      </c>
      <c r="AL410" s="749">
        <f t="shared" si="237"/>
        <v>2934.3599999999997</v>
      </c>
      <c r="AM410" s="749">
        <f t="shared" si="238"/>
        <v>2934.3599999999997</v>
      </c>
      <c r="AN410" s="749">
        <f t="shared" si="239"/>
        <v>2934.3599999999997</v>
      </c>
      <c r="AO410" s="749">
        <f t="shared" si="240"/>
        <v>2934.3599999999997</v>
      </c>
      <c r="AP410" s="749">
        <f t="shared" si="241"/>
        <v>0</v>
      </c>
      <c r="AQ410" s="749">
        <f t="shared" si="242"/>
        <v>0</v>
      </c>
      <c r="AR410" s="749">
        <f t="shared" si="243"/>
        <v>0</v>
      </c>
      <c r="AS410" s="749">
        <f t="shared" si="244"/>
        <v>0</v>
      </c>
    </row>
    <row r="411" spans="2:45" outlineLevel="1" x14ac:dyDescent="0.2">
      <c r="B411" s="114">
        <v>44</v>
      </c>
      <c r="C411" s="38" t="s">
        <v>553</v>
      </c>
      <c r="D411" s="38" t="s">
        <v>742</v>
      </c>
      <c r="E411" s="33" t="s">
        <v>636</v>
      </c>
      <c r="F411" s="57">
        <v>32.869999999999997</v>
      </c>
      <c r="G411" s="33">
        <v>180.375</v>
      </c>
      <c r="H411" s="33">
        <v>180</v>
      </c>
      <c r="I411" s="33">
        <v>172.875</v>
      </c>
      <c r="J411" s="33">
        <v>168.75</v>
      </c>
      <c r="K411" s="33">
        <v>165</v>
      </c>
      <c r="L411" s="33">
        <v>159</v>
      </c>
      <c r="M411" s="33"/>
      <c r="N411" s="33"/>
      <c r="O411" s="33"/>
      <c r="P411" s="33"/>
      <c r="Q411" s="121"/>
      <c r="R411" s="120"/>
      <c r="S411" s="60"/>
      <c r="T411" s="60"/>
      <c r="U411" s="60"/>
      <c r="V411" s="176">
        <f t="shared" si="245"/>
        <v>5928.9262499999995</v>
      </c>
      <c r="W411" s="176">
        <f t="shared" si="246"/>
        <v>5916.5999999999995</v>
      </c>
      <c r="X411" s="176">
        <f t="shared" si="247"/>
        <v>5682.4012499999999</v>
      </c>
      <c r="Y411" s="176">
        <f t="shared" si="248"/>
        <v>5546.8125</v>
      </c>
      <c r="Z411" s="176">
        <f t="shared" si="249"/>
        <v>5423.5499999999993</v>
      </c>
      <c r="AA411" s="176">
        <f t="shared" si="250"/>
        <v>5226.33</v>
      </c>
      <c r="AB411" s="176">
        <f t="shared" si="251"/>
        <v>0</v>
      </c>
      <c r="AC411" s="176">
        <f t="shared" si="252"/>
        <v>0</v>
      </c>
      <c r="AD411" s="176">
        <f t="shared" si="253"/>
        <v>0</v>
      </c>
      <c r="AE411" s="176">
        <f t="shared" si="254"/>
        <v>0</v>
      </c>
      <c r="AF411" s="430">
        <f t="shared" si="255"/>
        <v>33724.619999999995</v>
      </c>
      <c r="AG411" s="178">
        <f t="shared" si="256"/>
        <v>1026</v>
      </c>
      <c r="AH411" s="203">
        <f t="shared" si="257"/>
        <v>6.2104696494925666E-4</v>
      </c>
      <c r="AI411" s="714">
        <f>IFERROR(VLOOKUP($C411,'General Information'!$B$69:$C$88,2,0),0)</f>
        <v>0.17</v>
      </c>
      <c r="AJ411" s="749">
        <f t="shared" si="235"/>
        <v>6936.8437124999991</v>
      </c>
      <c r="AK411" s="749">
        <f t="shared" si="236"/>
        <v>6922.4219999999987</v>
      </c>
      <c r="AL411" s="749">
        <f t="shared" si="237"/>
        <v>6648.4094624999998</v>
      </c>
      <c r="AM411" s="749">
        <f t="shared" si="238"/>
        <v>6489.7706249999992</v>
      </c>
      <c r="AN411" s="749">
        <f t="shared" si="239"/>
        <v>6345.5534999999991</v>
      </c>
      <c r="AO411" s="749">
        <f t="shared" si="240"/>
        <v>6114.8060999999998</v>
      </c>
      <c r="AP411" s="749">
        <f t="shared" si="241"/>
        <v>0</v>
      </c>
      <c r="AQ411" s="749">
        <f t="shared" si="242"/>
        <v>0</v>
      </c>
      <c r="AR411" s="749">
        <f t="shared" si="243"/>
        <v>0</v>
      </c>
      <c r="AS411" s="749">
        <f t="shared" si="244"/>
        <v>0</v>
      </c>
    </row>
    <row r="412" spans="2:45" outlineLevel="1" x14ac:dyDescent="0.2">
      <c r="B412" s="114">
        <v>45</v>
      </c>
      <c r="C412" s="38" t="s">
        <v>553</v>
      </c>
      <c r="D412" s="38" t="s">
        <v>743</v>
      </c>
      <c r="E412" s="33" t="s">
        <v>636</v>
      </c>
      <c r="F412" s="57">
        <v>32.869999999999997</v>
      </c>
      <c r="G412" s="33">
        <v>60.125</v>
      </c>
      <c r="H412" s="33">
        <v>60</v>
      </c>
      <c r="I412" s="33">
        <v>57.625</v>
      </c>
      <c r="J412" s="33">
        <v>56.25</v>
      </c>
      <c r="K412" s="33">
        <v>55</v>
      </c>
      <c r="L412" s="33">
        <v>53</v>
      </c>
      <c r="M412" s="33"/>
      <c r="N412" s="33"/>
      <c r="O412" s="33"/>
      <c r="P412" s="33"/>
      <c r="Q412" s="121"/>
      <c r="R412" s="120"/>
      <c r="S412" s="60"/>
      <c r="T412" s="60"/>
      <c r="U412" s="60"/>
      <c r="V412" s="176">
        <f t="shared" si="245"/>
        <v>1976.3087499999999</v>
      </c>
      <c r="W412" s="176">
        <f t="shared" si="246"/>
        <v>1972.1999999999998</v>
      </c>
      <c r="X412" s="176">
        <f t="shared" si="247"/>
        <v>1894.13375</v>
      </c>
      <c r="Y412" s="176">
        <f t="shared" si="248"/>
        <v>1848.9374999999998</v>
      </c>
      <c r="Z412" s="176">
        <f t="shared" si="249"/>
        <v>1807.85</v>
      </c>
      <c r="AA412" s="176">
        <f t="shared" si="250"/>
        <v>1742.11</v>
      </c>
      <c r="AB412" s="176">
        <f t="shared" si="251"/>
        <v>0</v>
      </c>
      <c r="AC412" s="176">
        <f t="shared" si="252"/>
        <v>0</v>
      </c>
      <c r="AD412" s="176">
        <f t="shared" si="253"/>
        <v>0</v>
      </c>
      <c r="AE412" s="176">
        <f t="shared" si="254"/>
        <v>0</v>
      </c>
      <c r="AF412" s="430">
        <f t="shared" si="255"/>
        <v>11241.54</v>
      </c>
      <c r="AG412" s="178">
        <f t="shared" si="256"/>
        <v>342</v>
      </c>
      <c r="AH412" s="203">
        <f t="shared" si="257"/>
        <v>2.070156549830856E-4</v>
      </c>
      <c r="AI412" s="714">
        <f>IFERROR(VLOOKUP($C412,'General Information'!$B$69:$C$88,2,0),0)</f>
        <v>0.17</v>
      </c>
      <c r="AJ412" s="749">
        <f t="shared" si="235"/>
        <v>2312.2812374999999</v>
      </c>
      <c r="AK412" s="749">
        <f t="shared" si="236"/>
        <v>2307.4739999999997</v>
      </c>
      <c r="AL412" s="749">
        <f t="shared" si="237"/>
        <v>2216.1364874999999</v>
      </c>
      <c r="AM412" s="749">
        <f t="shared" si="238"/>
        <v>2163.2568749999996</v>
      </c>
      <c r="AN412" s="749">
        <f t="shared" si="239"/>
        <v>2115.1844999999998</v>
      </c>
      <c r="AO412" s="749">
        <f t="shared" si="240"/>
        <v>2038.2686999999999</v>
      </c>
      <c r="AP412" s="749">
        <f t="shared" si="241"/>
        <v>0</v>
      </c>
      <c r="AQ412" s="749">
        <f t="shared" si="242"/>
        <v>0</v>
      </c>
      <c r="AR412" s="749">
        <f t="shared" si="243"/>
        <v>0</v>
      </c>
      <c r="AS412" s="749">
        <f t="shared" si="244"/>
        <v>0</v>
      </c>
    </row>
    <row r="413" spans="2:45" outlineLevel="1" x14ac:dyDescent="0.2">
      <c r="B413" s="114">
        <v>46</v>
      </c>
      <c r="C413" s="38" t="s">
        <v>553</v>
      </c>
      <c r="D413" s="38" t="s">
        <v>690</v>
      </c>
      <c r="E413" s="33" t="s">
        <v>636</v>
      </c>
      <c r="F413" s="57">
        <v>32.869999999999997</v>
      </c>
      <c r="G413" s="33">
        <v>290</v>
      </c>
      <c r="H413" s="33">
        <v>269.5</v>
      </c>
      <c r="I413" s="33">
        <v>265</v>
      </c>
      <c r="J413" s="33">
        <v>260</v>
      </c>
      <c r="K413" s="33">
        <v>250</v>
      </c>
      <c r="L413" s="33">
        <v>245</v>
      </c>
      <c r="M413" s="33"/>
      <c r="N413" s="33"/>
      <c r="O413" s="33"/>
      <c r="P413" s="33"/>
      <c r="Q413" s="121"/>
      <c r="R413" s="120"/>
      <c r="S413" s="60"/>
      <c r="T413" s="60"/>
      <c r="U413" s="60"/>
      <c r="V413" s="176">
        <f t="shared" si="245"/>
        <v>9532.2999999999993</v>
      </c>
      <c r="W413" s="176">
        <f t="shared" si="246"/>
        <v>8858.4650000000001</v>
      </c>
      <c r="X413" s="176">
        <f t="shared" si="247"/>
        <v>8710.5499999999993</v>
      </c>
      <c r="Y413" s="176">
        <f t="shared" si="248"/>
        <v>8546.1999999999989</v>
      </c>
      <c r="Z413" s="176">
        <f t="shared" si="249"/>
        <v>8217.5</v>
      </c>
      <c r="AA413" s="176">
        <f t="shared" si="250"/>
        <v>8053.15</v>
      </c>
      <c r="AB413" s="176">
        <f t="shared" si="251"/>
        <v>0</v>
      </c>
      <c r="AC413" s="176">
        <f t="shared" si="252"/>
        <v>0</v>
      </c>
      <c r="AD413" s="176">
        <f t="shared" si="253"/>
        <v>0</v>
      </c>
      <c r="AE413" s="176">
        <f t="shared" si="254"/>
        <v>0</v>
      </c>
      <c r="AF413" s="430">
        <f t="shared" si="255"/>
        <v>51918.165000000001</v>
      </c>
      <c r="AG413" s="178">
        <f t="shared" si="256"/>
        <v>1579.5</v>
      </c>
      <c r="AH413" s="203">
        <f t="shared" si="257"/>
        <v>9.5608545919819788E-4</v>
      </c>
      <c r="AI413" s="714">
        <f>IFERROR(VLOOKUP($C413,'General Information'!$B$69:$C$88,2,0),0)</f>
        <v>0.17</v>
      </c>
      <c r="AJ413" s="749">
        <f t="shared" si="235"/>
        <v>11152.790999999999</v>
      </c>
      <c r="AK413" s="749">
        <f t="shared" si="236"/>
        <v>10364.404049999999</v>
      </c>
      <c r="AL413" s="749">
        <f t="shared" si="237"/>
        <v>10191.343499999999</v>
      </c>
      <c r="AM413" s="749">
        <f t="shared" si="238"/>
        <v>9999.0539999999983</v>
      </c>
      <c r="AN413" s="749">
        <f t="shared" si="239"/>
        <v>9614.4749999999985</v>
      </c>
      <c r="AO413" s="749">
        <f t="shared" si="240"/>
        <v>9422.1854999999996</v>
      </c>
      <c r="AP413" s="749">
        <f t="shared" si="241"/>
        <v>0</v>
      </c>
      <c r="AQ413" s="749">
        <f t="shared" si="242"/>
        <v>0</v>
      </c>
      <c r="AR413" s="749">
        <f t="shared" si="243"/>
        <v>0</v>
      </c>
      <c r="AS413" s="749">
        <f t="shared" si="244"/>
        <v>0</v>
      </c>
    </row>
    <row r="414" spans="2:45" outlineLevel="1" x14ac:dyDescent="0.2">
      <c r="B414" s="114">
        <v>47</v>
      </c>
      <c r="C414" s="38" t="s">
        <v>553</v>
      </c>
      <c r="D414" s="38" t="s">
        <v>691</v>
      </c>
      <c r="E414" s="33" t="s">
        <v>636</v>
      </c>
      <c r="F414" s="57">
        <v>32.869999999999997</v>
      </c>
      <c r="G414" s="33">
        <v>175</v>
      </c>
      <c r="H414" s="33">
        <v>175</v>
      </c>
      <c r="I414" s="33">
        <v>170</v>
      </c>
      <c r="J414" s="33">
        <v>159.5</v>
      </c>
      <c r="K414" s="33">
        <v>155.5</v>
      </c>
      <c r="L414" s="33">
        <v>150</v>
      </c>
      <c r="M414" s="33"/>
      <c r="N414" s="33"/>
      <c r="O414" s="33"/>
      <c r="P414" s="33"/>
      <c r="Q414" s="121"/>
      <c r="R414" s="120"/>
      <c r="S414" s="60"/>
      <c r="T414" s="60"/>
      <c r="U414" s="60"/>
      <c r="V414" s="176">
        <f t="shared" si="245"/>
        <v>5752.25</v>
      </c>
      <c r="W414" s="176">
        <f t="shared" si="246"/>
        <v>5752.25</v>
      </c>
      <c r="X414" s="176">
        <f t="shared" si="247"/>
        <v>5587.9</v>
      </c>
      <c r="Y414" s="176">
        <f t="shared" si="248"/>
        <v>5242.7649999999994</v>
      </c>
      <c r="Z414" s="176">
        <f t="shared" si="249"/>
        <v>5111.2849999999999</v>
      </c>
      <c r="AA414" s="176">
        <f t="shared" si="250"/>
        <v>4930.5</v>
      </c>
      <c r="AB414" s="176">
        <f t="shared" si="251"/>
        <v>0</v>
      </c>
      <c r="AC414" s="176">
        <f t="shared" si="252"/>
        <v>0</v>
      </c>
      <c r="AD414" s="176">
        <f t="shared" si="253"/>
        <v>0</v>
      </c>
      <c r="AE414" s="176">
        <f t="shared" si="254"/>
        <v>0</v>
      </c>
      <c r="AF414" s="430">
        <f t="shared" si="255"/>
        <v>32376.95</v>
      </c>
      <c r="AG414" s="178">
        <f t="shared" si="256"/>
        <v>985</v>
      </c>
      <c r="AH414" s="203">
        <f t="shared" si="257"/>
        <v>5.9622929870859441E-4</v>
      </c>
      <c r="AI414" s="714">
        <f>IFERROR(VLOOKUP($C414,'General Information'!$B$69:$C$88,2,0),0)</f>
        <v>0.17</v>
      </c>
      <c r="AJ414" s="749">
        <f t="shared" si="235"/>
        <v>6730.1324999999997</v>
      </c>
      <c r="AK414" s="749">
        <f t="shared" si="236"/>
        <v>6730.1324999999997</v>
      </c>
      <c r="AL414" s="749">
        <f t="shared" si="237"/>
        <v>6537.8429999999989</v>
      </c>
      <c r="AM414" s="749">
        <f t="shared" si="238"/>
        <v>6134.0350499999986</v>
      </c>
      <c r="AN414" s="749">
        <f t="shared" si="239"/>
        <v>5980.2034499999991</v>
      </c>
      <c r="AO414" s="749">
        <f t="shared" si="240"/>
        <v>5768.6849999999995</v>
      </c>
      <c r="AP414" s="749">
        <f t="shared" si="241"/>
        <v>0</v>
      </c>
      <c r="AQ414" s="749">
        <f t="shared" si="242"/>
        <v>0</v>
      </c>
      <c r="AR414" s="749">
        <f t="shared" si="243"/>
        <v>0</v>
      </c>
      <c r="AS414" s="749">
        <f t="shared" si="244"/>
        <v>0</v>
      </c>
    </row>
    <row r="415" spans="2:45" outlineLevel="1" x14ac:dyDescent="0.2">
      <c r="B415" s="114">
        <v>48</v>
      </c>
      <c r="C415" s="38" t="s">
        <v>553</v>
      </c>
      <c r="D415" s="38" t="s">
        <v>687</v>
      </c>
      <c r="E415" s="33" t="s">
        <v>618</v>
      </c>
      <c r="F415" s="57">
        <v>1</v>
      </c>
      <c r="G415" s="33">
        <v>44248</v>
      </c>
      <c r="H415" s="33">
        <v>44248</v>
      </c>
      <c r="I415" s="33">
        <v>44248</v>
      </c>
      <c r="J415" s="33">
        <v>44248</v>
      </c>
      <c r="K415" s="33">
        <v>44248</v>
      </c>
      <c r="L415" s="33">
        <v>44248</v>
      </c>
      <c r="M415" s="33"/>
      <c r="N415" s="33"/>
      <c r="O415" s="33"/>
      <c r="P415" s="33"/>
      <c r="Q415" s="121"/>
      <c r="R415" s="120"/>
      <c r="S415" s="60"/>
      <c r="T415" s="60"/>
      <c r="U415" s="60"/>
      <c r="V415" s="176">
        <f t="shared" si="245"/>
        <v>44248</v>
      </c>
      <c r="W415" s="176">
        <f t="shared" si="246"/>
        <v>44248</v>
      </c>
      <c r="X415" s="176">
        <f t="shared" si="247"/>
        <v>44248</v>
      </c>
      <c r="Y415" s="176">
        <f t="shared" si="248"/>
        <v>44248</v>
      </c>
      <c r="Z415" s="176">
        <f t="shared" si="249"/>
        <v>44248</v>
      </c>
      <c r="AA415" s="176">
        <f t="shared" si="250"/>
        <v>44248</v>
      </c>
      <c r="AB415" s="176">
        <f t="shared" si="251"/>
        <v>0</v>
      </c>
      <c r="AC415" s="176">
        <f t="shared" si="252"/>
        <v>0</v>
      </c>
      <c r="AD415" s="176">
        <f t="shared" si="253"/>
        <v>0</v>
      </c>
      <c r="AE415" s="176">
        <f t="shared" si="254"/>
        <v>0</v>
      </c>
      <c r="AF415" s="430">
        <f t="shared" si="255"/>
        <v>265488</v>
      </c>
      <c r="AG415" s="178">
        <f t="shared" si="256"/>
        <v>265488</v>
      </c>
      <c r="AH415" s="203">
        <f t="shared" si="257"/>
        <v>4.8890251878434291E-3</v>
      </c>
      <c r="AI415" s="714">
        <f>IFERROR(VLOOKUP($C415,'General Information'!$B$69:$C$88,2,0),0)</f>
        <v>0.17</v>
      </c>
      <c r="AJ415" s="749">
        <f t="shared" si="235"/>
        <v>51770.159999999996</v>
      </c>
      <c r="AK415" s="749">
        <f t="shared" si="236"/>
        <v>51770.159999999996</v>
      </c>
      <c r="AL415" s="749">
        <f t="shared" si="237"/>
        <v>51770.159999999996</v>
      </c>
      <c r="AM415" s="749">
        <f t="shared" si="238"/>
        <v>51770.159999999996</v>
      </c>
      <c r="AN415" s="749">
        <f t="shared" si="239"/>
        <v>51770.159999999996</v>
      </c>
      <c r="AO415" s="749">
        <f t="shared" si="240"/>
        <v>51770.159999999996</v>
      </c>
      <c r="AP415" s="749">
        <f t="shared" si="241"/>
        <v>0</v>
      </c>
      <c r="AQ415" s="749">
        <f t="shared" si="242"/>
        <v>0</v>
      </c>
      <c r="AR415" s="749">
        <f t="shared" si="243"/>
        <v>0</v>
      </c>
      <c r="AS415" s="749">
        <f t="shared" si="244"/>
        <v>0</v>
      </c>
    </row>
    <row r="416" spans="2:45" outlineLevel="1" x14ac:dyDescent="0.2">
      <c r="B416" s="114">
        <v>49</v>
      </c>
      <c r="C416" s="38" t="s">
        <v>553</v>
      </c>
      <c r="D416" s="38" t="s">
        <v>688</v>
      </c>
      <c r="E416" s="33" t="s">
        <v>618</v>
      </c>
      <c r="F416" s="57">
        <v>1</v>
      </c>
      <c r="G416" s="33">
        <v>43971.45</v>
      </c>
      <c r="H416" s="33">
        <v>43971.45</v>
      </c>
      <c r="I416" s="33">
        <v>43971.45</v>
      </c>
      <c r="J416" s="33">
        <v>43971.45</v>
      </c>
      <c r="K416" s="33">
        <v>43971.45</v>
      </c>
      <c r="L416" s="33">
        <v>43971.45</v>
      </c>
      <c r="M416" s="33"/>
      <c r="N416" s="33"/>
      <c r="O416" s="33"/>
      <c r="P416" s="33"/>
      <c r="Q416" s="121"/>
      <c r="R416" s="120"/>
      <c r="S416" s="60"/>
      <c r="T416" s="60"/>
      <c r="U416" s="60"/>
      <c r="V416" s="176">
        <f t="shared" si="245"/>
        <v>43971.45</v>
      </c>
      <c r="W416" s="176">
        <f t="shared" si="246"/>
        <v>43971.45</v>
      </c>
      <c r="X416" s="176">
        <f t="shared" si="247"/>
        <v>43971.45</v>
      </c>
      <c r="Y416" s="176">
        <f t="shared" si="248"/>
        <v>43971.45</v>
      </c>
      <c r="Z416" s="176">
        <f t="shared" si="249"/>
        <v>43971.45</v>
      </c>
      <c r="AA416" s="176">
        <f t="shared" si="250"/>
        <v>43971.45</v>
      </c>
      <c r="AB416" s="176">
        <f t="shared" si="251"/>
        <v>0</v>
      </c>
      <c r="AC416" s="176">
        <f t="shared" si="252"/>
        <v>0</v>
      </c>
      <c r="AD416" s="176">
        <f t="shared" si="253"/>
        <v>0</v>
      </c>
      <c r="AE416" s="176">
        <f t="shared" si="254"/>
        <v>0</v>
      </c>
      <c r="AF416" s="430">
        <f t="shared" si="255"/>
        <v>263828.7</v>
      </c>
      <c r="AG416" s="178">
        <f t="shared" si="256"/>
        <v>263828.7</v>
      </c>
      <c r="AH416" s="203">
        <f t="shared" si="257"/>
        <v>4.8584687804194083E-3</v>
      </c>
      <c r="AI416" s="714">
        <f>IFERROR(VLOOKUP($C416,'General Information'!$B$69:$C$88,2,0),0)</f>
        <v>0.17</v>
      </c>
      <c r="AJ416" s="749">
        <f t="shared" si="235"/>
        <v>51446.596499999992</v>
      </c>
      <c r="AK416" s="749">
        <f t="shared" si="236"/>
        <v>51446.596499999992</v>
      </c>
      <c r="AL416" s="749">
        <f t="shared" si="237"/>
        <v>51446.596499999992</v>
      </c>
      <c r="AM416" s="749">
        <f t="shared" si="238"/>
        <v>51446.596499999992</v>
      </c>
      <c r="AN416" s="749">
        <f t="shared" si="239"/>
        <v>51446.596499999992</v>
      </c>
      <c r="AO416" s="749">
        <f t="shared" si="240"/>
        <v>51446.596499999992</v>
      </c>
      <c r="AP416" s="749">
        <f t="shared" si="241"/>
        <v>0</v>
      </c>
      <c r="AQ416" s="749">
        <f t="shared" si="242"/>
        <v>0</v>
      </c>
      <c r="AR416" s="749">
        <f t="shared" si="243"/>
        <v>0</v>
      </c>
      <c r="AS416" s="749">
        <f t="shared" si="244"/>
        <v>0</v>
      </c>
    </row>
    <row r="417" spans="2:45" outlineLevel="1" x14ac:dyDescent="0.2">
      <c r="B417" s="114">
        <v>50</v>
      </c>
      <c r="C417" s="38" t="s">
        <v>553</v>
      </c>
      <c r="D417" s="38" t="s">
        <v>689</v>
      </c>
      <c r="E417" s="33" t="s">
        <v>618</v>
      </c>
      <c r="F417" s="57">
        <v>1</v>
      </c>
      <c r="G417" s="33">
        <v>4258.87</v>
      </c>
      <c r="H417" s="33">
        <v>4258.87</v>
      </c>
      <c r="I417" s="33">
        <v>4258.87</v>
      </c>
      <c r="J417" s="33">
        <v>4258.87</v>
      </c>
      <c r="K417" s="33">
        <v>4258.87</v>
      </c>
      <c r="L417" s="33">
        <v>4258.87</v>
      </c>
      <c r="M417" s="33"/>
      <c r="N417" s="33"/>
      <c r="O417" s="33"/>
      <c r="P417" s="33"/>
      <c r="Q417" s="121"/>
      <c r="R417" s="120"/>
      <c r="S417" s="60"/>
      <c r="T417" s="60"/>
      <c r="U417" s="60"/>
      <c r="V417" s="176">
        <f t="shared" si="245"/>
        <v>4258.87</v>
      </c>
      <c r="W417" s="176">
        <f t="shared" si="246"/>
        <v>4258.87</v>
      </c>
      <c r="X417" s="176">
        <f t="shared" si="247"/>
        <v>4258.87</v>
      </c>
      <c r="Y417" s="176">
        <f t="shared" si="248"/>
        <v>4258.87</v>
      </c>
      <c r="Z417" s="176">
        <f t="shared" si="249"/>
        <v>4258.87</v>
      </c>
      <c r="AA417" s="176">
        <f t="shared" si="250"/>
        <v>4258.87</v>
      </c>
      <c r="AB417" s="176">
        <f t="shared" si="251"/>
        <v>0</v>
      </c>
      <c r="AC417" s="176">
        <f t="shared" si="252"/>
        <v>0</v>
      </c>
      <c r="AD417" s="176">
        <f t="shared" si="253"/>
        <v>0</v>
      </c>
      <c r="AE417" s="176">
        <f t="shared" si="254"/>
        <v>0</v>
      </c>
      <c r="AF417" s="430">
        <f t="shared" si="255"/>
        <v>25553.219999999998</v>
      </c>
      <c r="AG417" s="178">
        <f t="shared" si="256"/>
        <v>25553.219999999998</v>
      </c>
      <c r="AH417" s="203">
        <f t="shared" si="257"/>
        <v>4.7056867432993004E-4</v>
      </c>
      <c r="AI417" s="714">
        <f>IFERROR(VLOOKUP($C417,'General Information'!$B$69:$C$88,2,0),0)</f>
        <v>0.17</v>
      </c>
      <c r="AJ417" s="749">
        <f t="shared" si="235"/>
        <v>4982.8778999999995</v>
      </c>
      <c r="AK417" s="749">
        <f t="shared" si="236"/>
        <v>4982.8778999999995</v>
      </c>
      <c r="AL417" s="749">
        <f t="shared" si="237"/>
        <v>4982.8778999999995</v>
      </c>
      <c r="AM417" s="749">
        <f t="shared" si="238"/>
        <v>4982.8778999999995</v>
      </c>
      <c r="AN417" s="749">
        <f t="shared" si="239"/>
        <v>4982.8778999999995</v>
      </c>
      <c r="AO417" s="749">
        <f t="shared" si="240"/>
        <v>4982.8778999999995</v>
      </c>
      <c r="AP417" s="749">
        <f t="shared" si="241"/>
        <v>0</v>
      </c>
      <c r="AQ417" s="749">
        <f t="shared" si="242"/>
        <v>0</v>
      </c>
      <c r="AR417" s="749">
        <f t="shared" si="243"/>
        <v>0</v>
      </c>
      <c r="AS417" s="749">
        <f t="shared" si="244"/>
        <v>0</v>
      </c>
    </row>
    <row r="418" spans="2:45" outlineLevel="1" x14ac:dyDescent="0.2">
      <c r="B418" s="114">
        <v>51</v>
      </c>
      <c r="C418" s="38" t="s">
        <v>553</v>
      </c>
      <c r="D418" s="38" t="s">
        <v>742</v>
      </c>
      <c r="E418" s="33" t="s">
        <v>636</v>
      </c>
      <c r="F418" s="57">
        <v>32.869999999999997</v>
      </c>
      <c r="G418" s="33">
        <v>611.25</v>
      </c>
      <c r="H418" s="33">
        <v>596.25</v>
      </c>
      <c r="I418" s="33">
        <v>579.75</v>
      </c>
      <c r="J418" s="33">
        <v>566.25</v>
      </c>
      <c r="K418" s="33">
        <v>543.75</v>
      </c>
      <c r="L418" s="33">
        <v>525</v>
      </c>
      <c r="M418" s="33"/>
      <c r="N418" s="33"/>
      <c r="O418" s="33"/>
      <c r="P418" s="33"/>
      <c r="Q418" s="121"/>
      <c r="R418" s="120"/>
      <c r="S418" s="60"/>
      <c r="T418" s="60"/>
      <c r="U418" s="60"/>
      <c r="V418" s="176">
        <f t="shared" si="245"/>
        <v>20091.787499999999</v>
      </c>
      <c r="W418" s="176">
        <f t="shared" si="246"/>
        <v>19598.737499999999</v>
      </c>
      <c r="X418" s="176">
        <f t="shared" si="247"/>
        <v>19056.3825</v>
      </c>
      <c r="Y418" s="176">
        <f t="shared" si="248"/>
        <v>18612.637499999997</v>
      </c>
      <c r="Z418" s="176">
        <f t="shared" si="249"/>
        <v>17873.0625</v>
      </c>
      <c r="AA418" s="176">
        <f t="shared" si="250"/>
        <v>17256.75</v>
      </c>
      <c r="AB418" s="176">
        <f t="shared" si="251"/>
        <v>0</v>
      </c>
      <c r="AC418" s="176">
        <f t="shared" si="252"/>
        <v>0</v>
      </c>
      <c r="AD418" s="176">
        <f t="shared" si="253"/>
        <v>0</v>
      </c>
      <c r="AE418" s="176">
        <f t="shared" si="254"/>
        <v>0</v>
      </c>
      <c r="AF418" s="430">
        <f t="shared" si="255"/>
        <v>112489.35749999998</v>
      </c>
      <c r="AG418" s="178">
        <f t="shared" si="256"/>
        <v>3422.25</v>
      </c>
      <c r="AH418" s="203">
        <f t="shared" si="257"/>
        <v>2.0715184949294282E-3</v>
      </c>
      <c r="AI418" s="714">
        <f>IFERROR(VLOOKUP($C418,'General Information'!$B$69:$C$88,2,0),0)</f>
        <v>0.17</v>
      </c>
      <c r="AJ418" s="749">
        <f t="shared" si="235"/>
        <v>23507.391374999996</v>
      </c>
      <c r="AK418" s="749">
        <f t="shared" si="236"/>
        <v>22930.522874999999</v>
      </c>
      <c r="AL418" s="749">
        <f t="shared" si="237"/>
        <v>22295.967525</v>
      </c>
      <c r="AM418" s="749">
        <f t="shared" si="238"/>
        <v>21776.785874999994</v>
      </c>
      <c r="AN418" s="749">
        <f t="shared" si="239"/>
        <v>20911.483124999999</v>
      </c>
      <c r="AO418" s="749">
        <f t="shared" si="240"/>
        <v>20190.397499999999</v>
      </c>
      <c r="AP418" s="749">
        <f t="shared" si="241"/>
        <v>0</v>
      </c>
      <c r="AQ418" s="749">
        <f t="shared" si="242"/>
        <v>0</v>
      </c>
      <c r="AR418" s="749">
        <f t="shared" si="243"/>
        <v>0</v>
      </c>
      <c r="AS418" s="749">
        <f t="shared" si="244"/>
        <v>0</v>
      </c>
    </row>
    <row r="419" spans="2:45" outlineLevel="1" x14ac:dyDescent="0.2">
      <c r="B419" s="114">
        <v>52</v>
      </c>
      <c r="C419" s="38" t="s">
        <v>553</v>
      </c>
      <c r="D419" s="38" t="s">
        <v>743</v>
      </c>
      <c r="E419" s="33" t="s">
        <v>636</v>
      </c>
      <c r="F419" s="57">
        <v>32.869999999999997</v>
      </c>
      <c r="G419" s="33">
        <v>203.75</v>
      </c>
      <c r="H419" s="33">
        <v>198.75</v>
      </c>
      <c r="I419" s="33">
        <v>193.25</v>
      </c>
      <c r="J419" s="33">
        <v>188.75</v>
      </c>
      <c r="K419" s="33">
        <v>181.25</v>
      </c>
      <c r="L419" s="33">
        <v>175</v>
      </c>
      <c r="M419" s="33"/>
      <c r="N419" s="33"/>
      <c r="O419" s="33"/>
      <c r="P419" s="33"/>
      <c r="Q419" s="121"/>
      <c r="R419" s="120"/>
      <c r="S419" s="60"/>
      <c r="T419" s="60"/>
      <c r="U419" s="60"/>
      <c r="V419" s="176">
        <f t="shared" si="245"/>
        <v>6697.2624999999998</v>
      </c>
      <c r="W419" s="176">
        <f t="shared" si="246"/>
        <v>6532.9124999999995</v>
      </c>
      <c r="X419" s="176">
        <f t="shared" si="247"/>
        <v>6352.1274999999996</v>
      </c>
      <c r="Y419" s="176">
        <f t="shared" si="248"/>
        <v>6204.2124999999996</v>
      </c>
      <c r="Z419" s="176">
        <f t="shared" si="249"/>
        <v>5957.6874999999991</v>
      </c>
      <c r="AA419" s="176">
        <f t="shared" si="250"/>
        <v>5752.25</v>
      </c>
      <c r="AB419" s="176">
        <f t="shared" si="251"/>
        <v>0</v>
      </c>
      <c r="AC419" s="176">
        <f t="shared" si="252"/>
        <v>0</v>
      </c>
      <c r="AD419" s="176">
        <f t="shared" si="253"/>
        <v>0</v>
      </c>
      <c r="AE419" s="176">
        <f t="shared" si="254"/>
        <v>0</v>
      </c>
      <c r="AF419" s="430">
        <f t="shared" si="255"/>
        <v>37496.452499999999</v>
      </c>
      <c r="AG419" s="178">
        <f t="shared" si="256"/>
        <v>1140.75</v>
      </c>
      <c r="AH419" s="203">
        <f t="shared" si="257"/>
        <v>6.9050616497647618E-4</v>
      </c>
      <c r="AI419" s="714">
        <f>IFERROR(VLOOKUP($C419,'General Information'!$B$69:$C$88,2,0),0)</f>
        <v>0.17</v>
      </c>
      <c r="AJ419" s="749">
        <f t="shared" si="235"/>
        <v>7835.7971249999991</v>
      </c>
      <c r="AK419" s="749">
        <f t="shared" si="236"/>
        <v>7643.5076249999993</v>
      </c>
      <c r="AL419" s="749">
        <f t="shared" si="237"/>
        <v>7431.9891749999988</v>
      </c>
      <c r="AM419" s="749">
        <f t="shared" si="238"/>
        <v>7258.9286249999996</v>
      </c>
      <c r="AN419" s="749">
        <f t="shared" si="239"/>
        <v>6970.4943749999984</v>
      </c>
      <c r="AO419" s="749">
        <f t="shared" si="240"/>
        <v>6730.1324999999997</v>
      </c>
      <c r="AP419" s="749">
        <f t="shared" si="241"/>
        <v>0</v>
      </c>
      <c r="AQ419" s="749">
        <f t="shared" si="242"/>
        <v>0</v>
      </c>
      <c r="AR419" s="749">
        <f t="shared" si="243"/>
        <v>0</v>
      </c>
      <c r="AS419" s="749">
        <f t="shared" si="244"/>
        <v>0</v>
      </c>
    </row>
    <row r="420" spans="2:45" outlineLevel="1" x14ac:dyDescent="0.2">
      <c r="B420" s="114">
        <v>53</v>
      </c>
      <c r="C420" s="38" t="s">
        <v>553</v>
      </c>
      <c r="D420" s="38" t="s">
        <v>690</v>
      </c>
      <c r="E420" s="33" t="s">
        <v>636</v>
      </c>
      <c r="F420" s="57">
        <v>32.869999999999997</v>
      </c>
      <c r="G420" s="33">
        <v>950</v>
      </c>
      <c r="H420" s="33">
        <v>925</v>
      </c>
      <c r="I420" s="33">
        <v>900</v>
      </c>
      <c r="J420" s="33">
        <v>875</v>
      </c>
      <c r="K420" s="33">
        <v>853</v>
      </c>
      <c r="L420" s="33">
        <v>825</v>
      </c>
      <c r="M420" s="33"/>
      <c r="N420" s="33"/>
      <c r="O420" s="33"/>
      <c r="P420" s="33"/>
      <c r="Q420" s="121"/>
      <c r="R420" s="120"/>
      <c r="S420" s="60"/>
      <c r="T420" s="60"/>
      <c r="U420" s="60"/>
      <c r="V420" s="176">
        <f t="shared" si="245"/>
        <v>31226.499999999996</v>
      </c>
      <c r="W420" s="176">
        <f t="shared" si="246"/>
        <v>30404.749999999996</v>
      </c>
      <c r="X420" s="176">
        <f t="shared" si="247"/>
        <v>29582.999999999996</v>
      </c>
      <c r="Y420" s="176">
        <f t="shared" si="248"/>
        <v>28761.249999999996</v>
      </c>
      <c r="Z420" s="176">
        <f t="shared" si="249"/>
        <v>28038.109999999997</v>
      </c>
      <c r="AA420" s="176">
        <f t="shared" si="250"/>
        <v>27117.749999999996</v>
      </c>
      <c r="AB420" s="176">
        <f t="shared" si="251"/>
        <v>0</v>
      </c>
      <c r="AC420" s="176">
        <f t="shared" si="252"/>
        <v>0</v>
      </c>
      <c r="AD420" s="176">
        <f t="shared" si="253"/>
        <v>0</v>
      </c>
      <c r="AE420" s="176">
        <f t="shared" si="254"/>
        <v>0</v>
      </c>
      <c r="AF420" s="430">
        <f t="shared" si="255"/>
        <v>175131.36</v>
      </c>
      <c r="AG420" s="178">
        <f t="shared" si="256"/>
        <v>5328</v>
      </c>
      <c r="AH420" s="203">
        <f t="shared" si="257"/>
        <v>3.2250859934207015E-3</v>
      </c>
      <c r="AI420" s="714">
        <f>IFERROR(VLOOKUP($C420,'General Information'!$B$69:$C$88,2,0),0)</f>
        <v>0.17</v>
      </c>
      <c r="AJ420" s="749">
        <f t="shared" si="235"/>
        <v>36535.00499999999</v>
      </c>
      <c r="AK420" s="749">
        <f t="shared" si="236"/>
        <v>35573.557499999995</v>
      </c>
      <c r="AL420" s="749">
        <f t="shared" si="237"/>
        <v>34612.109999999993</v>
      </c>
      <c r="AM420" s="749">
        <f t="shared" si="238"/>
        <v>33650.662499999991</v>
      </c>
      <c r="AN420" s="749">
        <f t="shared" si="239"/>
        <v>32804.588699999993</v>
      </c>
      <c r="AO420" s="749">
        <f t="shared" si="240"/>
        <v>31727.767499999994</v>
      </c>
      <c r="AP420" s="749">
        <f t="shared" si="241"/>
        <v>0</v>
      </c>
      <c r="AQ420" s="749">
        <f t="shared" si="242"/>
        <v>0</v>
      </c>
      <c r="AR420" s="749">
        <f t="shared" si="243"/>
        <v>0</v>
      </c>
      <c r="AS420" s="749">
        <f t="shared" si="244"/>
        <v>0</v>
      </c>
    </row>
    <row r="421" spans="2:45" outlineLevel="1" x14ac:dyDescent="0.2">
      <c r="B421" s="114">
        <v>54</v>
      </c>
      <c r="C421" s="38" t="s">
        <v>553</v>
      </c>
      <c r="D421" s="38" t="s">
        <v>691</v>
      </c>
      <c r="E421" s="33" t="s">
        <v>636</v>
      </c>
      <c r="F421" s="57">
        <v>32.869999999999997</v>
      </c>
      <c r="G421" s="33">
        <v>600</v>
      </c>
      <c r="H421" s="33">
        <v>575</v>
      </c>
      <c r="I421" s="33">
        <v>554.5</v>
      </c>
      <c r="J421" s="33">
        <v>530</v>
      </c>
      <c r="K421" s="33">
        <v>520</v>
      </c>
      <c r="L421" s="33">
        <v>512.5</v>
      </c>
      <c r="M421" s="33"/>
      <c r="N421" s="33"/>
      <c r="O421" s="33"/>
      <c r="P421" s="33"/>
      <c r="Q421" s="121"/>
      <c r="R421" s="120"/>
      <c r="S421" s="60"/>
      <c r="T421" s="60"/>
      <c r="U421" s="60"/>
      <c r="V421" s="176">
        <f t="shared" si="245"/>
        <v>19722</v>
      </c>
      <c r="W421" s="176">
        <f t="shared" si="246"/>
        <v>18900.25</v>
      </c>
      <c r="X421" s="176">
        <f t="shared" si="247"/>
        <v>18226.414999999997</v>
      </c>
      <c r="Y421" s="176">
        <f t="shared" si="248"/>
        <v>17421.099999999999</v>
      </c>
      <c r="Z421" s="176">
        <f t="shared" si="249"/>
        <v>17092.399999999998</v>
      </c>
      <c r="AA421" s="176">
        <f t="shared" si="250"/>
        <v>16845.875</v>
      </c>
      <c r="AB421" s="176">
        <f t="shared" si="251"/>
        <v>0</v>
      </c>
      <c r="AC421" s="176">
        <f t="shared" si="252"/>
        <v>0</v>
      </c>
      <c r="AD421" s="176">
        <f t="shared" si="253"/>
        <v>0</v>
      </c>
      <c r="AE421" s="176">
        <f t="shared" si="254"/>
        <v>0</v>
      </c>
      <c r="AF421" s="430">
        <f t="shared" si="255"/>
        <v>108208.03999999998</v>
      </c>
      <c r="AG421" s="178">
        <f t="shared" si="256"/>
        <v>3292</v>
      </c>
      <c r="AH421" s="203">
        <f t="shared" si="257"/>
        <v>1.9926770064453729E-3</v>
      </c>
      <c r="AI421" s="714">
        <f>IFERROR(VLOOKUP($C421,'General Information'!$B$69:$C$88,2,0),0)</f>
        <v>0.17</v>
      </c>
      <c r="AJ421" s="749">
        <f t="shared" si="235"/>
        <v>23074.739999999998</v>
      </c>
      <c r="AK421" s="749">
        <f t="shared" si="236"/>
        <v>22113.2925</v>
      </c>
      <c r="AL421" s="749">
        <f t="shared" si="237"/>
        <v>21324.905549999996</v>
      </c>
      <c r="AM421" s="749">
        <f t="shared" si="238"/>
        <v>20382.686999999998</v>
      </c>
      <c r="AN421" s="749">
        <f t="shared" si="239"/>
        <v>19998.107999999997</v>
      </c>
      <c r="AO421" s="749">
        <f t="shared" si="240"/>
        <v>19709.673749999998</v>
      </c>
      <c r="AP421" s="749">
        <f t="shared" si="241"/>
        <v>0</v>
      </c>
      <c r="AQ421" s="749">
        <f t="shared" si="242"/>
        <v>0</v>
      </c>
      <c r="AR421" s="749">
        <f t="shared" si="243"/>
        <v>0</v>
      </c>
      <c r="AS421" s="749">
        <f t="shared" si="244"/>
        <v>0</v>
      </c>
    </row>
    <row r="422" spans="2:45" outlineLevel="1" x14ac:dyDescent="0.2">
      <c r="B422" s="114">
        <v>55</v>
      </c>
      <c r="C422" s="38" t="s">
        <v>555</v>
      </c>
      <c r="D422" s="38" t="s">
        <v>758</v>
      </c>
      <c r="E422" s="33" t="s">
        <v>759</v>
      </c>
      <c r="F422" s="57">
        <v>9873</v>
      </c>
      <c r="G422" s="33">
        <v>1</v>
      </c>
      <c r="H422" s="33">
        <v>1</v>
      </c>
      <c r="I422" s="33">
        <v>1</v>
      </c>
      <c r="J422" s="33">
        <v>1</v>
      </c>
      <c r="K422" s="33">
        <v>1</v>
      </c>
      <c r="L422" s="33">
        <v>1</v>
      </c>
      <c r="M422" s="33"/>
      <c r="N422" s="33"/>
      <c r="O422" s="33"/>
      <c r="P422" s="33"/>
      <c r="Q422" s="121"/>
      <c r="R422" s="120"/>
      <c r="S422" s="60"/>
      <c r="T422" s="60"/>
      <c r="U422" s="60"/>
      <c r="V422" s="176">
        <f t="shared" si="245"/>
        <v>9873</v>
      </c>
      <c r="W422" s="176">
        <f t="shared" si="246"/>
        <v>9873</v>
      </c>
      <c r="X422" s="176">
        <f t="shared" si="247"/>
        <v>9873</v>
      </c>
      <c r="Y422" s="176">
        <f t="shared" si="248"/>
        <v>9873</v>
      </c>
      <c r="Z422" s="176">
        <f t="shared" si="249"/>
        <v>9873</v>
      </c>
      <c r="AA422" s="176">
        <f t="shared" si="250"/>
        <v>9873</v>
      </c>
      <c r="AB422" s="176">
        <f t="shared" si="251"/>
        <v>0</v>
      </c>
      <c r="AC422" s="176">
        <f t="shared" si="252"/>
        <v>0</v>
      </c>
      <c r="AD422" s="176">
        <f t="shared" si="253"/>
        <v>0</v>
      </c>
      <c r="AE422" s="176">
        <f t="shared" si="254"/>
        <v>0</v>
      </c>
      <c r="AF422" s="430">
        <f t="shared" si="255"/>
        <v>59238</v>
      </c>
      <c r="AG422" s="178">
        <f t="shared" si="256"/>
        <v>6</v>
      </c>
      <c r="AH422" s="203">
        <f t="shared" si="257"/>
        <v>1.0908819761249813E-3</v>
      </c>
      <c r="AI422" s="714">
        <f>IFERROR(VLOOKUP($C422,'General Information'!$B$69:$C$88,2,0),0)</f>
        <v>0.15</v>
      </c>
      <c r="AJ422" s="749">
        <f t="shared" si="235"/>
        <v>11353.949999999999</v>
      </c>
      <c r="AK422" s="749">
        <f t="shared" si="236"/>
        <v>11353.949999999999</v>
      </c>
      <c r="AL422" s="749">
        <f t="shared" si="237"/>
        <v>11353.949999999999</v>
      </c>
      <c r="AM422" s="749">
        <f t="shared" si="238"/>
        <v>11353.949999999999</v>
      </c>
      <c r="AN422" s="749">
        <f t="shared" si="239"/>
        <v>11353.949999999999</v>
      </c>
      <c r="AO422" s="749">
        <f t="shared" si="240"/>
        <v>11353.949999999999</v>
      </c>
      <c r="AP422" s="749">
        <f t="shared" si="241"/>
        <v>0</v>
      </c>
      <c r="AQ422" s="749">
        <f t="shared" si="242"/>
        <v>0</v>
      </c>
      <c r="AR422" s="749">
        <f t="shared" si="243"/>
        <v>0</v>
      </c>
      <c r="AS422" s="749">
        <f t="shared" si="244"/>
        <v>0</v>
      </c>
    </row>
    <row r="423" spans="2:45" outlineLevel="1" x14ac:dyDescent="0.2">
      <c r="B423" s="114">
        <v>56</v>
      </c>
      <c r="C423" s="38" t="s">
        <v>555</v>
      </c>
      <c r="D423" s="38" t="s">
        <v>760</v>
      </c>
      <c r="E423" s="33" t="s">
        <v>759</v>
      </c>
      <c r="F423" s="57">
        <v>10000</v>
      </c>
      <c r="G423" s="33">
        <v>1</v>
      </c>
      <c r="H423" s="33">
        <v>1</v>
      </c>
      <c r="I423" s="33">
        <v>1</v>
      </c>
      <c r="J423" s="33">
        <v>1</v>
      </c>
      <c r="K423" s="33">
        <v>1</v>
      </c>
      <c r="L423" s="33">
        <v>1</v>
      </c>
      <c r="M423" s="33"/>
      <c r="N423" s="33"/>
      <c r="O423" s="33"/>
      <c r="P423" s="33"/>
      <c r="Q423" s="121"/>
      <c r="R423" s="120"/>
      <c r="S423" s="60"/>
      <c r="T423" s="60"/>
      <c r="U423" s="60"/>
      <c r="V423" s="176">
        <f t="shared" si="245"/>
        <v>10000</v>
      </c>
      <c r="W423" s="176">
        <f t="shared" si="246"/>
        <v>10000</v>
      </c>
      <c r="X423" s="176">
        <f t="shared" si="247"/>
        <v>10000</v>
      </c>
      <c r="Y423" s="176">
        <f t="shared" si="248"/>
        <v>10000</v>
      </c>
      <c r="Z423" s="176">
        <f t="shared" si="249"/>
        <v>10000</v>
      </c>
      <c r="AA423" s="176">
        <f t="shared" si="250"/>
        <v>10000</v>
      </c>
      <c r="AB423" s="176">
        <f t="shared" si="251"/>
        <v>0</v>
      </c>
      <c r="AC423" s="176">
        <f t="shared" si="252"/>
        <v>0</v>
      </c>
      <c r="AD423" s="176">
        <f t="shared" si="253"/>
        <v>0</v>
      </c>
      <c r="AE423" s="176">
        <f t="shared" si="254"/>
        <v>0</v>
      </c>
      <c r="AF423" s="430">
        <f t="shared" si="255"/>
        <v>60000</v>
      </c>
      <c r="AG423" s="178">
        <f t="shared" si="256"/>
        <v>6</v>
      </c>
      <c r="AH423" s="203">
        <f t="shared" si="257"/>
        <v>1.1049143888635484E-3</v>
      </c>
      <c r="AI423" s="714">
        <f>IFERROR(VLOOKUP($C423,'General Information'!$B$69:$C$88,2,0),0)</f>
        <v>0.15</v>
      </c>
      <c r="AJ423" s="749">
        <f t="shared" si="235"/>
        <v>11500</v>
      </c>
      <c r="AK423" s="749">
        <f t="shared" si="236"/>
        <v>11500</v>
      </c>
      <c r="AL423" s="749">
        <f t="shared" si="237"/>
        <v>11500</v>
      </c>
      <c r="AM423" s="749">
        <f t="shared" si="238"/>
        <v>11500</v>
      </c>
      <c r="AN423" s="749">
        <f t="shared" si="239"/>
        <v>11500</v>
      </c>
      <c r="AO423" s="749">
        <f t="shared" si="240"/>
        <v>11500</v>
      </c>
      <c r="AP423" s="749">
        <f t="shared" si="241"/>
        <v>0</v>
      </c>
      <c r="AQ423" s="749">
        <f t="shared" si="242"/>
        <v>0</v>
      </c>
      <c r="AR423" s="749">
        <f t="shared" si="243"/>
        <v>0</v>
      </c>
      <c r="AS423" s="749">
        <f t="shared" si="244"/>
        <v>0</v>
      </c>
    </row>
    <row r="424" spans="2:45" outlineLevel="1" x14ac:dyDescent="0.2">
      <c r="B424" s="114">
        <v>57</v>
      </c>
      <c r="C424" s="38" t="s">
        <v>555</v>
      </c>
      <c r="D424" s="38" t="s">
        <v>761</v>
      </c>
      <c r="E424" s="33" t="s">
        <v>762</v>
      </c>
      <c r="F424" s="57">
        <v>2200</v>
      </c>
      <c r="G424" s="33">
        <v>2</v>
      </c>
      <c r="H424" s="33">
        <v>2</v>
      </c>
      <c r="I424" s="33">
        <v>2</v>
      </c>
      <c r="J424" s="33">
        <v>2</v>
      </c>
      <c r="K424" s="33">
        <v>2</v>
      </c>
      <c r="L424" s="33">
        <v>2</v>
      </c>
      <c r="M424" s="33"/>
      <c r="N424" s="33"/>
      <c r="O424" s="33"/>
      <c r="P424" s="33"/>
      <c r="Q424" s="121"/>
      <c r="R424" s="120"/>
      <c r="S424" s="60"/>
      <c r="T424" s="60"/>
      <c r="U424" s="60"/>
      <c r="V424" s="176">
        <f t="shared" si="245"/>
        <v>4400</v>
      </c>
      <c r="W424" s="176">
        <f t="shared" si="246"/>
        <v>4400</v>
      </c>
      <c r="X424" s="176">
        <f t="shared" si="247"/>
        <v>4400</v>
      </c>
      <c r="Y424" s="176">
        <f t="shared" si="248"/>
        <v>4400</v>
      </c>
      <c r="Z424" s="176">
        <f t="shared" si="249"/>
        <v>4400</v>
      </c>
      <c r="AA424" s="176">
        <f t="shared" si="250"/>
        <v>4400</v>
      </c>
      <c r="AB424" s="176">
        <f t="shared" si="251"/>
        <v>0</v>
      </c>
      <c r="AC424" s="176">
        <f t="shared" si="252"/>
        <v>0</v>
      </c>
      <c r="AD424" s="176">
        <f t="shared" si="253"/>
        <v>0</v>
      </c>
      <c r="AE424" s="176">
        <f t="shared" si="254"/>
        <v>0</v>
      </c>
      <c r="AF424" s="430">
        <f t="shared" si="255"/>
        <v>26400</v>
      </c>
      <c r="AG424" s="178">
        <f t="shared" si="256"/>
        <v>12</v>
      </c>
      <c r="AH424" s="203">
        <f t="shared" si="257"/>
        <v>4.861623310999613E-4</v>
      </c>
      <c r="AI424" s="714">
        <f>IFERROR(VLOOKUP($C424,'General Information'!$B$69:$C$88,2,0),0)</f>
        <v>0.15</v>
      </c>
      <c r="AJ424" s="749">
        <f t="shared" si="235"/>
        <v>5060</v>
      </c>
      <c r="AK424" s="749">
        <f t="shared" si="236"/>
        <v>5060</v>
      </c>
      <c r="AL424" s="749">
        <f t="shared" si="237"/>
        <v>5060</v>
      </c>
      <c r="AM424" s="749">
        <f t="shared" si="238"/>
        <v>5060</v>
      </c>
      <c r="AN424" s="749">
        <f t="shared" si="239"/>
        <v>5060</v>
      </c>
      <c r="AO424" s="749">
        <f t="shared" si="240"/>
        <v>5060</v>
      </c>
      <c r="AP424" s="749">
        <f t="shared" si="241"/>
        <v>0</v>
      </c>
      <c r="AQ424" s="749">
        <f t="shared" si="242"/>
        <v>0</v>
      </c>
      <c r="AR424" s="749">
        <f t="shared" si="243"/>
        <v>0</v>
      </c>
      <c r="AS424" s="749">
        <f t="shared" si="244"/>
        <v>0</v>
      </c>
    </row>
    <row r="425" spans="2:45" outlineLevel="1" x14ac:dyDescent="0.2">
      <c r="B425" s="114">
        <v>58</v>
      </c>
      <c r="C425" s="38" t="s">
        <v>555</v>
      </c>
      <c r="D425" s="38" t="s">
        <v>763</v>
      </c>
      <c r="E425" s="33" t="s">
        <v>764</v>
      </c>
      <c r="F425" s="57">
        <v>1923.0400000000004</v>
      </c>
      <c r="G425" s="33">
        <v>1</v>
      </c>
      <c r="H425" s="33">
        <v>1</v>
      </c>
      <c r="I425" s="33">
        <v>1</v>
      </c>
      <c r="J425" s="33">
        <v>1</v>
      </c>
      <c r="K425" s="33">
        <v>1</v>
      </c>
      <c r="L425" s="33">
        <v>1</v>
      </c>
      <c r="M425" s="33"/>
      <c r="N425" s="33"/>
      <c r="O425" s="33"/>
      <c r="P425" s="33"/>
      <c r="Q425" s="121"/>
      <c r="R425" s="120"/>
      <c r="S425" s="60"/>
      <c r="T425" s="60"/>
      <c r="U425" s="60"/>
      <c r="V425" s="176">
        <f t="shared" si="245"/>
        <v>1923.0400000000004</v>
      </c>
      <c r="W425" s="176">
        <f t="shared" si="246"/>
        <v>1923.0400000000004</v>
      </c>
      <c r="X425" s="176">
        <f t="shared" si="247"/>
        <v>1923.0400000000004</v>
      </c>
      <c r="Y425" s="176">
        <f t="shared" si="248"/>
        <v>1923.0400000000004</v>
      </c>
      <c r="Z425" s="176">
        <f t="shared" si="249"/>
        <v>1923.0400000000004</v>
      </c>
      <c r="AA425" s="176">
        <f t="shared" si="250"/>
        <v>1923.0400000000004</v>
      </c>
      <c r="AB425" s="176">
        <f t="shared" si="251"/>
        <v>0</v>
      </c>
      <c r="AC425" s="176">
        <f t="shared" si="252"/>
        <v>0</v>
      </c>
      <c r="AD425" s="176">
        <f t="shared" si="253"/>
        <v>0</v>
      </c>
      <c r="AE425" s="176">
        <f t="shared" si="254"/>
        <v>0</v>
      </c>
      <c r="AF425" s="430">
        <f t="shared" si="255"/>
        <v>11538.240000000003</v>
      </c>
      <c r="AG425" s="178">
        <f t="shared" si="256"/>
        <v>6</v>
      </c>
      <c r="AH425" s="203">
        <f t="shared" si="257"/>
        <v>2.124794566360159E-4</v>
      </c>
      <c r="AI425" s="714">
        <f>IFERROR(VLOOKUP($C425,'General Information'!$B$69:$C$88,2,0),0)</f>
        <v>0.15</v>
      </c>
      <c r="AJ425" s="749">
        <f t="shared" si="235"/>
        <v>2211.4960000000001</v>
      </c>
      <c r="AK425" s="749">
        <f t="shared" si="236"/>
        <v>2211.4960000000001</v>
      </c>
      <c r="AL425" s="749">
        <f t="shared" si="237"/>
        <v>2211.4960000000001</v>
      </c>
      <c r="AM425" s="749">
        <f t="shared" si="238"/>
        <v>2211.4960000000001</v>
      </c>
      <c r="AN425" s="749">
        <f t="shared" si="239"/>
        <v>2211.4960000000001</v>
      </c>
      <c r="AO425" s="749">
        <f t="shared" si="240"/>
        <v>2211.4960000000001</v>
      </c>
      <c r="AP425" s="749">
        <f t="shared" si="241"/>
        <v>0</v>
      </c>
      <c r="AQ425" s="749">
        <f t="shared" si="242"/>
        <v>0</v>
      </c>
      <c r="AR425" s="749">
        <f t="shared" si="243"/>
        <v>0</v>
      </c>
      <c r="AS425" s="749">
        <f t="shared" si="244"/>
        <v>0</v>
      </c>
    </row>
    <row r="426" spans="2:45" outlineLevel="1" x14ac:dyDescent="0.2">
      <c r="B426" s="114">
        <v>59</v>
      </c>
      <c r="C426" s="38" t="s">
        <v>555</v>
      </c>
      <c r="D426" s="38" t="s">
        <v>765</v>
      </c>
      <c r="E426" s="33" t="s">
        <v>764</v>
      </c>
      <c r="F426" s="57">
        <v>18652</v>
      </c>
      <c r="G426" s="33">
        <v>1</v>
      </c>
      <c r="H426" s="33">
        <v>1</v>
      </c>
      <c r="I426" s="33">
        <v>1</v>
      </c>
      <c r="J426" s="33">
        <v>1</v>
      </c>
      <c r="K426" s="33">
        <v>1</v>
      </c>
      <c r="L426" s="33">
        <v>1</v>
      </c>
      <c r="M426" s="33"/>
      <c r="N426" s="33"/>
      <c r="O426" s="33"/>
      <c r="P426" s="33"/>
      <c r="Q426" s="121"/>
      <c r="R426" s="120"/>
      <c r="S426" s="60"/>
      <c r="T426" s="60"/>
      <c r="U426" s="60"/>
      <c r="V426" s="176">
        <f t="shared" si="245"/>
        <v>18652</v>
      </c>
      <c r="W426" s="176">
        <f t="shared" si="246"/>
        <v>18652</v>
      </c>
      <c r="X426" s="176">
        <f t="shared" si="247"/>
        <v>18652</v>
      </c>
      <c r="Y426" s="176">
        <f t="shared" si="248"/>
        <v>18652</v>
      </c>
      <c r="Z426" s="176">
        <f t="shared" si="249"/>
        <v>18652</v>
      </c>
      <c r="AA426" s="176">
        <f t="shared" si="250"/>
        <v>18652</v>
      </c>
      <c r="AB426" s="176">
        <f t="shared" si="251"/>
        <v>0</v>
      </c>
      <c r="AC426" s="176">
        <f t="shared" si="252"/>
        <v>0</v>
      </c>
      <c r="AD426" s="176">
        <f t="shared" si="253"/>
        <v>0</v>
      </c>
      <c r="AE426" s="176">
        <f t="shared" si="254"/>
        <v>0</v>
      </c>
      <c r="AF426" s="430">
        <f t="shared" si="255"/>
        <v>111912</v>
      </c>
      <c r="AG426" s="178">
        <f t="shared" si="256"/>
        <v>6</v>
      </c>
      <c r="AH426" s="203">
        <f t="shared" si="257"/>
        <v>2.0608863181082906E-3</v>
      </c>
      <c r="AI426" s="714">
        <f>IFERROR(VLOOKUP($C426,'General Information'!$B$69:$C$88,2,0),0)</f>
        <v>0.15</v>
      </c>
      <c r="AJ426" s="749">
        <f t="shared" si="235"/>
        <v>21449.8</v>
      </c>
      <c r="AK426" s="749">
        <f t="shared" si="236"/>
        <v>21449.8</v>
      </c>
      <c r="AL426" s="749">
        <f t="shared" si="237"/>
        <v>21449.8</v>
      </c>
      <c r="AM426" s="749">
        <f t="shared" si="238"/>
        <v>21449.8</v>
      </c>
      <c r="AN426" s="749">
        <f t="shared" si="239"/>
        <v>21449.8</v>
      </c>
      <c r="AO426" s="749">
        <f t="shared" si="240"/>
        <v>21449.8</v>
      </c>
      <c r="AP426" s="749">
        <f t="shared" si="241"/>
        <v>0</v>
      </c>
      <c r="AQ426" s="749">
        <f t="shared" si="242"/>
        <v>0</v>
      </c>
      <c r="AR426" s="749">
        <f t="shared" si="243"/>
        <v>0</v>
      </c>
      <c r="AS426" s="749">
        <f t="shared" si="244"/>
        <v>0</v>
      </c>
    </row>
    <row r="427" spans="2:45" outlineLevel="1" x14ac:dyDescent="0.2">
      <c r="B427" s="114">
        <v>60</v>
      </c>
      <c r="C427" s="38" t="s">
        <v>555</v>
      </c>
      <c r="D427" s="38" t="s">
        <v>766</v>
      </c>
      <c r="E427" s="33" t="s">
        <v>764</v>
      </c>
      <c r="F427" s="57">
        <v>1485</v>
      </c>
      <c r="G427" s="33">
        <v>1</v>
      </c>
      <c r="H427" s="33">
        <v>1</v>
      </c>
      <c r="I427" s="33">
        <v>1</v>
      </c>
      <c r="J427" s="33">
        <v>1</v>
      </c>
      <c r="K427" s="33">
        <v>1</v>
      </c>
      <c r="L427" s="33">
        <v>1</v>
      </c>
      <c r="M427" s="33"/>
      <c r="N427" s="33"/>
      <c r="O427" s="33"/>
      <c r="P427" s="33"/>
      <c r="Q427" s="121"/>
      <c r="R427" s="120"/>
      <c r="S427" s="60"/>
      <c r="T427" s="60"/>
      <c r="U427" s="60"/>
      <c r="V427" s="176">
        <f t="shared" si="245"/>
        <v>1485</v>
      </c>
      <c r="W427" s="176">
        <f t="shared" si="246"/>
        <v>1485</v>
      </c>
      <c r="X427" s="176">
        <f t="shared" si="247"/>
        <v>1485</v>
      </c>
      <c r="Y427" s="176">
        <f t="shared" si="248"/>
        <v>1485</v>
      </c>
      <c r="Z427" s="176">
        <f t="shared" si="249"/>
        <v>1485</v>
      </c>
      <c r="AA427" s="176">
        <f t="shared" si="250"/>
        <v>1485</v>
      </c>
      <c r="AB427" s="176">
        <f t="shared" si="251"/>
        <v>0</v>
      </c>
      <c r="AC427" s="176">
        <f t="shared" si="252"/>
        <v>0</v>
      </c>
      <c r="AD427" s="176">
        <f t="shared" si="253"/>
        <v>0</v>
      </c>
      <c r="AE427" s="176">
        <f t="shared" si="254"/>
        <v>0</v>
      </c>
      <c r="AF427" s="430">
        <f t="shared" si="255"/>
        <v>8910</v>
      </c>
      <c r="AG427" s="178">
        <f t="shared" si="256"/>
        <v>6</v>
      </c>
      <c r="AH427" s="203">
        <f t="shared" si="257"/>
        <v>1.6407978674623695E-4</v>
      </c>
      <c r="AI427" s="714">
        <f>IFERROR(VLOOKUP($C427,'General Information'!$B$69:$C$88,2,0),0)</f>
        <v>0.15</v>
      </c>
      <c r="AJ427" s="749">
        <f t="shared" si="235"/>
        <v>1707.7499999999998</v>
      </c>
      <c r="AK427" s="749">
        <f t="shared" si="236"/>
        <v>1707.7499999999998</v>
      </c>
      <c r="AL427" s="749">
        <f t="shared" si="237"/>
        <v>1707.7499999999998</v>
      </c>
      <c r="AM427" s="749">
        <f t="shared" si="238"/>
        <v>1707.7499999999998</v>
      </c>
      <c r="AN427" s="749">
        <f t="shared" si="239"/>
        <v>1707.7499999999998</v>
      </c>
      <c r="AO427" s="749">
        <f t="shared" si="240"/>
        <v>1707.7499999999998</v>
      </c>
      <c r="AP427" s="749">
        <f t="shared" si="241"/>
        <v>0</v>
      </c>
      <c r="AQ427" s="749">
        <f t="shared" si="242"/>
        <v>0</v>
      </c>
      <c r="AR427" s="749">
        <f t="shared" si="243"/>
        <v>0</v>
      </c>
      <c r="AS427" s="749">
        <f t="shared" si="244"/>
        <v>0</v>
      </c>
    </row>
    <row r="428" spans="2:45" outlineLevel="1" x14ac:dyDescent="0.2">
      <c r="B428" s="114">
        <v>61</v>
      </c>
      <c r="C428" s="38" t="s">
        <v>555</v>
      </c>
      <c r="D428" s="38" t="s">
        <v>767</v>
      </c>
      <c r="E428" s="33" t="s">
        <v>759</v>
      </c>
      <c r="F428" s="57">
        <v>25000</v>
      </c>
      <c r="G428" s="33">
        <v>1</v>
      </c>
      <c r="H428" s="33">
        <v>0.6</v>
      </c>
      <c r="I428" s="33">
        <v>0.6</v>
      </c>
      <c r="J428" s="33">
        <v>0.6</v>
      </c>
      <c r="K428" s="33">
        <v>0.6</v>
      </c>
      <c r="L428" s="33">
        <v>0.6</v>
      </c>
      <c r="M428" s="33"/>
      <c r="N428" s="33"/>
      <c r="O428" s="33"/>
      <c r="P428" s="33"/>
      <c r="Q428" s="121"/>
      <c r="R428" s="120"/>
      <c r="S428" s="60"/>
      <c r="T428" s="60"/>
      <c r="U428" s="60"/>
      <c r="V428" s="176">
        <f t="shared" si="245"/>
        <v>25000</v>
      </c>
      <c r="W428" s="176">
        <f t="shared" si="246"/>
        <v>15000</v>
      </c>
      <c r="X428" s="176">
        <f t="shared" si="247"/>
        <v>15000</v>
      </c>
      <c r="Y428" s="176">
        <f t="shared" si="248"/>
        <v>15000</v>
      </c>
      <c r="Z428" s="176">
        <f t="shared" si="249"/>
        <v>15000</v>
      </c>
      <c r="AA428" s="176">
        <f t="shared" si="250"/>
        <v>15000</v>
      </c>
      <c r="AB428" s="176">
        <f t="shared" si="251"/>
        <v>0</v>
      </c>
      <c r="AC428" s="176">
        <f t="shared" si="252"/>
        <v>0</v>
      </c>
      <c r="AD428" s="176">
        <f t="shared" si="253"/>
        <v>0</v>
      </c>
      <c r="AE428" s="176">
        <f t="shared" si="254"/>
        <v>0</v>
      </c>
      <c r="AF428" s="430">
        <f t="shared" si="255"/>
        <v>100000</v>
      </c>
      <c r="AG428" s="178">
        <f t="shared" si="256"/>
        <v>4</v>
      </c>
      <c r="AH428" s="203">
        <f t="shared" si="257"/>
        <v>1.8415239814392474E-3</v>
      </c>
      <c r="AI428" s="714">
        <f>IFERROR(VLOOKUP($C428,'General Information'!$B$69:$C$88,2,0),0)</f>
        <v>0.15</v>
      </c>
      <c r="AJ428" s="749">
        <f t="shared" si="235"/>
        <v>28749.999999999996</v>
      </c>
      <c r="AK428" s="749">
        <f t="shared" si="236"/>
        <v>17250</v>
      </c>
      <c r="AL428" s="749">
        <f t="shared" si="237"/>
        <v>17250</v>
      </c>
      <c r="AM428" s="749">
        <f t="shared" si="238"/>
        <v>17250</v>
      </c>
      <c r="AN428" s="749">
        <f t="shared" si="239"/>
        <v>17250</v>
      </c>
      <c r="AO428" s="749">
        <f t="shared" si="240"/>
        <v>17250</v>
      </c>
      <c r="AP428" s="749">
        <f t="shared" si="241"/>
        <v>0</v>
      </c>
      <c r="AQ428" s="749">
        <f t="shared" si="242"/>
        <v>0</v>
      </c>
      <c r="AR428" s="749">
        <f t="shared" si="243"/>
        <v>0</v>
      </c>
      <c r="AS428" s="749">
        <f t="shared" si="244"/>
        <v>0</v>
      </c>
    </row>
    <row r="429" spans="2:45" outlineLevel="1" x14ac:dyDescent="0.2">
      <c r="B429" s="114">
        <v>62</v>
      </c>
      <c r="C429" s="38" t="s">
        <v>555</v>
      </c>
      <c r="D429" s="38" t="s">
        <v>768</v>
      </c>
      <c r="E429" s="33" t="s">
        <v>759</v>
      </c>
      <c r="F429" s="57">
        <v>28713</v>
      </c>
      <c r="G429" s="33">
        <v>1</v>
      </c>
      <c r="H429" s="33">
        <v>0.6</v>
      </c>
      <c r="I429" s="33">
        <v>0.6</v>
      </c>
      <c r="J429" s="33">
        <v>0.6</v>
      </c>
      <c r="K429" s="33">
        <v>0.6</v>
      </c>
      <c r="L429" s="33">
        <v>0.6</v>
      </c>
      <c r="M429" s="33"/>
      <c r="N429" s="33"/>
      <c r="O429" s="33"/>
      <c r="P429" s="33"/>
      <c r="Q429" s="121"/>
      <c r="R429" s="120"/>
      <c r="S429" s="60"/>
      <c r="T429" s="60"/>
      <c r="U429" s="60"/>
      <c r="V429" s="176">
        <f t="shared" si="245"/>
        <v>28713</v>
      </c>
      <c r="W429" s="176">
        <f t="shared" si="246"/>
        <v>17227.8</v>
      </c>
      <c r="X429" s="176">
        <f t="shared" si="247"/>
        <v>17227.8</v>
      </c>
      <c r="Y429" s="176">
        <f t="shared" si="248"/>
        <v>17227.8</v>
      </c>
      <c r="Z429" s="176">
        <f t="shared" si="249"/>
        <v>17227.8</v>
      </c>
      <c r="AA429" s="176">
        <f t="shared" si="250"/>
        <v>17227.8</v>
      </c>
      <c r="AB429" s="176">
        <f t="shared" si="251"/>
        <v>0</v>
      </c>
      <c r="AC429" s="176">
        <f t="shared" si="252"/>
        <v>0</v>
      </c>
      <c r="AD429" s="176">
        <f t="shared" si="253"/>
        <v>0</v>
      </c>
      <c r="AE429" s="176">
        <f t="shared" si="254"/>
        <v>0</v>
      </c>
      <c r="AF429" s="430">
        <f t="shared" si="255"/>
        <v>114852.00000000001</v>
      </c>
      <c r="AG429" s="178">
        <f t="shared" si="256"/>
        <v>4</v>
      </c>
      <c r="AH429" s="203">
        <f t="shared" si="257"/>
        <v>2.1150271231626049E-3</v>
      </c>
      <c r="AI429" s="714">
        <f>IFERROR(VLOOKUP($C429,'General Information'!$B$69:$C$88,2,0),0)</f>
        <v>0.15</v>
      </c>
      <c r="AJ429" s="749">
        <f t="shared" si="235"/>
        <v>33019.949999999997</v>
      </c>
      <c r="AK429" s="749">
        <f t="shared" si="236"/>
        <v>19811.969999999998</v>
      </c>
      <c r="AL429" s="749">
        <f t="shared" si="237"/>
        <v>19811.969999999998</v>
      </c>
      <c r="AM429" s="749">
        <f t="shared" si="238"/>
        <v>19811.969999999998</v>
      </c>
      <c r="AN429" s="749">
        <f t="shared" si="239"/>
        <v>19811.969999999998</v>
      </c>
      <c r="AO429" s="749">
        <f t="shared" si="240"/>
        <v>19811.969999999998</v>
      </c>
      <c r="AP429" s="749">
        <f t="shared" si="241"/>
        <v>0</v>
      </c>
      <c r="AQ429" s="749">
        <f t="shared" si="242"/>
        <v>0</v>
      </c>
      <c r="AR429" s="749">
        <f t="shared" si="243"/>
        <v>0</v>
      </c>
      <c r="AS429" s="749">
        <f t="shared" si="244"/>
        <v>0</v>
      </c>
    </row>
    <row r="430" spans="2:45" outlineLevel="1" x14ac:dyDescent="0.2">
      <c r="B430" s="114">
        <v>63</v>
      </c>
      <c r="C430" s="38" t="s">
        <v>555</v>
      </c>
      <c r="D430" s="38" t="s">
        <v>662</v>
      </c>
      <c r="E430" s="33"/>
      <c r="F430" s="57">
        <v>6426.5</v>
      </c>
      <c r="G430" s="33">
        <v>1</v>
      </c>
      <c r="H430" s="33">
        <v>1</v>
      </c>
      <c r="I430" s="33">
        <v>1</v>
      </c>
      <c r="J430" s="33">
        <v>1</v>
      </c>
      <c r="K430" s="33">
        <v>1</v>
      </c>
      <c r="L430" s="33">
        <v>1</v>
      </c>
      <c r="M430" s="33"/>
      <c r="N430" s="33"/>
      <c r="O430" s="33"/>
      <c r="P430" s="33"/>
      <c r="Q430" s="121"/>
      <c r="R430" s="120"/>
      <c r="S430" s="60"/>
      <c r="T430" s="60"/>
      <c r="U430" s="60"/>
      <c r="V430" s="176">
        <f t="shared" si="245"/>
        <v>6426.5</v>
      </c>
      <c r="W430" s="176">
        <f t="shared" si="246"/>
        <v>6426.5</v>
      </c>
      <c r="X430" s="176">
        <f t="shared" si="247"/>
        <v>6426.5</v>
      </c>
      <c r="Y430" s="176">
        <f t="shared" si="248"/>
        <v>6426.5</v>
      </c>
      <c r="Z430" s="176">
        <f t="shared" si="249"/>
        <v>6426.5</v>
      </c>
      <c r="AA430" s="176">
        <f t="shared" si="250"/>
        <v>6426.5</v>
      </c>
      <c r="AB430" s="176">
        <f t="shared" si="251"/>
        <v>0</v>
      </c>
      <c r="AC430" s="176">
        <f t="shared" si="252"/>
        <v>0</v>
      </c>
      <c r="AD430" s="176">
        <f t="shared" si="253"/>
        <v>0</v>
      </c>
      <c r="AE430" s="176">
        <f t="shared" si="254"/>
        <v>0</v>
      </c>
      <c r="AF430" s="430">
        <f t="shared" si="255"/>
        <v>38559</v>
      </c>
      <c r="AG430" s="178">
        <f t="shared" si="256"/>
        <v>6</v>
      </c>
      <c r="AH430" s="203">
        <f t="shared" si="257"/>
        <v>7.1007323200315939E-4</v>
      </c>
      <c r="AI430" s="714">
        <f>IFERROR(VLOOKUP($C430,'General Information'!$B$69:$C$88,2,0),0)</f>
        <v>0.15</v>
      </c>
      <c r="AJ430" s="749">
        <f t="shared" si="235"/>
        <v>7390.4749999999995</v>
      </c>
      <c r="AK430" s="749">
        <f t="shared" si="236"/>
        <v>7390.4749999999995</v>
      </c>
      <c r="AL430" s="749">
        <f t="shared" si="237"/>
        <v>7390.4749999999995</v>
      </c>
      <c r="AM430" s="749">
        <f t="shared" si="238"/>
        <v>7390.4749999999995</v>
      </c>
      <c r="AN430" s="749">
        <f t="shared" si="239"/>
        <v>7390.4749999999995</v>
      </c>
      <c r="AO430" s="749">
        <f t="shared" si="240"/>
        <v>7390.4749999999995</v>
      </c>
      <c r="AP430" s="749">
        <f t="shared" si="241"/>
        <v>0</v>
      </c>
      <c r="AQ430" s="749">
        <f t="shared" si="242"/>
        <v>0</v>
      </c>
      <c r="AR430" s="749">
        <f t="shared" si="243"/>
        <v>0</v>
      </c>
      <c r="AS430" s="749">
        <f t="shared" si="244"/>
        <v>0</v>
      </c>
    </row>
    <row r="431" spans="2:45" outlineLevel="1" x14ac:dyDescent="0.2">
      <c r="B431" s="114">
        <v>64</v>
      </c>
      <c r="C431" s="38" t="s">
        <v>555</v>
      </c>
      <c r="D431" s="38" t="s">
        <v>662</v>
      </c>
      <c r="E431" s="33"/>
      <c r="F431" s="57">
        <v>17533.64</v>
      </c>
      <c r="G431" s="33">
        <v>1</v>
      </c>
      <c r="H431" s="33">
        <v>1</v>
      </c>
      <c r="I431" s="33">
        <v>1</v>
      </c>
      <c r="J431" s="33">
        <v>1</v>
      </c>
      <c r="K431" s="33">
        <v>1</v>
      </c>
      <c r="L431" s="33">
        <v>1</v>
      </c>
      <c r="M431" s="33"/>
      <c r="N431" s="33"/>
      <c r="O431" s="33"/>
      <c r="P431" s="33"/>
      <c r="Q431" s="121"/>
      <c r="R431" s="120"/>
      <c r="S431" s="60"/>
      <c r="T431" s="60"/>
      <c r="U431" s="60"/>
      <c r="V431" s="176">
        <f t="shared" si="245"/>
        <v>17533.64</v>
      </c>
      <c r="W431" s="176">
        <f t="shared" si="246"/>
        <v>17533.64</v>
      </c>
      <c r="X431" s="176">
        <f t="shared" si="247"/>
        <v>17533.64</v>
      </c>
      <c r="Y431" s="176">
        <f t="shared" si="248"/>
        <v>17533.64</v>
      </c>
      <c r="Z431" s="176">
        <f t="shared" si="249"/>
        <v>17533.64</v>
      </c>
      <c r="AA431" s="176">
        <f t="shared" si="250"/>
        <v>17533.64</v>
      </c>
      <c r="AB431" s="176">
        <f t="shared" si="251"/>
        <v>0</v>
      </c>
      <c r="AC431" s="176">
        <f t="shared" si="252"/>
        <v>0</v>
      </c>
      <c r="AD431" s="176">
        <f t="shared" si="253"/>
        <v>0</v>
      </c>
      <c r="AE431" s="176">
        <f t="shared" si="254"/>
        <v>0</v>
      </c>
      <c r="AF431" s="430">
        <f t="shared" si="255"/>
        <v>105201.84</v>
      </c>
      <c r="AG431" s="178">
        <f t="shared" si="256"/>
        <v>6</v>
      </c>
      <c r="AH431" s="203">
        <f t="shared" si="257"/>
        <v>1.9373171125153467E-3</v>
      </c>
      <c r="AI431" s="714">
        <f>IFERROR(VLOOKUP($C431,'General Information'!$B$69:$C$88,2,0),0)</f>
        <v>0.15</v>
      </c>
      <c r="AJ431" s="749">
        <f t="shared" si="235"/>
        <v>20163.685999999998</v>
      </c>
      <c r="AK431" s="749">
        <f t="shared" si="236"/>
        <v>20163.685999999998</v>
      </c>
      <c r="AL431" s="749">
        <f t="shared" si="237"/>
        <v>20163.685999999998</v>
      </c>
      <c r="AM431" s="749">
        <f t="shared" si="238"/>
        <v>20163.685999999998</v>
      </c>
      <c r="AN431" s="749">
        <f t="shared" si="239"/>
        <v>20163.685999999998</v>
      </c>
      <c r="AO431" s="749">
        <f t="shared" si="240"/>
        <v>20163.685999999998</v>
      </c>
      <c r="AP431" s="749">
        <f t="shared" si="241"/>
        <v>0</v>
      </c>
      <c r="AQ431" s="749">
        <f t="shared" si="242"/>
        <v>0</v>
      </c>
      <c r="AR431" s="749">
        <f t="shared" si="243"/>
        <v>0</v>
      </c>
      <c r="AS431" s="749">
        <f t="shared" si="244"/>
        <v>0</v>
      </c>
    </row>
    <row r="432" spans="2:45" outlineLevel="1" x14ac:dyDescent="0.2">
      <c r="B432" s="114">
        <v>65</v>
      </c>
      <c r="C432" s="38" t="s">
        <v>555</v>
      </c>
      <c r="D432" s="38" t="s">
        <v>663</v>
      </c>
      <c r="E432" s="33"/>
      <c r="F432" s="57">
        <v>7500</v>
      </c>
      <c r="G432" s="33">
        <v>1</v>
      </c>
      <c r="H432" s="33">
        <v>1</v>
      </c>
      <c r="I432" s="33">
        <v>1</v>
      </c>
      <c r="J432" s="33">
        <v>1</v>
      </c>
      <c r="K432" s="33">
        <v>1</v>
      </c>
      <c r="L432" s="33">
        <v>1</v>
      </c>
      <c r="M432" s="33"/>
      <c r="N432" s="33"/>
      <c r="O432" s="33"/>
      <c r="P432" s="33"/>
      <c r="Q432" s="121"/>
      <c r="R432" s="120"/>
      <c r="S432" s="60"/>
      <c r="T432" s="60"/>
      <c r="U432" s="60"/>
      <c r="V432" s="176">
        <f t="shared" si="245"/>
        <v>7500</v>
      </c>
      <c r="W432" s="176">
        <f t="shared" si="246"/>
        <v>7500</v>
      </c>
      <c r="X432" s="176">
        <f t="shared" si="247"/>
        <v>7500</v>
      </c>
      <c r="Y432" s="176">
        <f t="shared" si="248"/>
        <v>7500</v>
      </c>
      <c r="Z432" s="176">
        <f t="shared" si="249"/>
        <v>7500</v>
      </c>
      <c r="AA432" s="176">
        <f t="shared" si="250"/>
        <v>7500</v>
      </c>
      <c r="AB432" s="176">
        <f t="shared" si="251"/>
        <v>0</v>
      </c>
      <c r="AC432" s="176">
        <f t="shared" si="252"/>
        <v>0</v>
      </c>
      <c r="AD432" s="176">
        <f t="shared" si="253"/>
        <v>0</v>
      </c>
      <c r="AE432" s="176">
        <f t="shared" si="254"/>
        <v>0</v>
      </c>
      <c r="AF432" s="430">
        <f t="shared" si="255"/>
        <v>45000</v>
      </c>
      <c r="AG432" s="178">
        <f t="shared" si="256"/>
        <v>6</v>
      </c>
      <c r="AH432" s="203">
        <f t="shared" si="257"/>
        <v>8.2868579164766139E-4</v>
      </c>
      <c r="AI432" s="714">
        <f>IFERROR(VLOOKUP($C432,'General Information'!$B$69:$C$88,2,0),0)</f>
        <v>0.15</v>
      </c>
      <c r="AJ432" s="749">
        <f t="shared" ref="AJ432:AJ495" si="258">(1+$AI432)*V432</f>
        <v>8625</v>
      </c>
      <c r="AK432" s="749">
        <f t="shared" ref="AK432:AK495" si="259">(1+$AI432)*W432</f>
        <v>8625</v>
      </c>
      <c r="AL432" s="749">
        <f t="shared" ref="AL432:AL495" si="260">(1+$AI432)*X432</f>
        <v>8625</v>
      </c>
      <c r="AM432" s="749">
        <f t="shared" ref="AM432:AM495" si="261">(1+$AI432)*Y432</f>
        <v>8625</v>
      </c>
      <c r="AN432" s="749">
        <f t="shared" ref="AN432:AN495" si="262">(1+$AI432)*Z432</f>
        <v>8625</v>
      </c>
      <c r="AO432" s="749">
        <f t="shared" ref="AO432:AO495" si="263">(1+$AI432)*AA432</f>
        <v>8625</v>
      </c>
      <c r="AP432" s="749">
        <f t="shared" ref="AP432:AP495" si="264">(1+$AI432)*AB432</f>
        <v>0</v>
      </c>
      <c r="AQ432" s="749">
        <f t="shared" ref="AQ432:AQ495" si="265">(1+$AI432)*AC432</f>
        <v>0</v>
      </c>
      <c r="AR432" s="749">
        <f t="shared" ref="AR432:AR495" si="266">(1+$AI432)*AD432</f>
        <v>0</v>
      </c>
      <c r="AS432" s="749">
        <f t="shared" ref="AS432:AS495" si="267">(1+$AI432)*AE432</f>
        <v>0</v>
      </c>
    </row>
    <row r="433" spans="2:45" outlineLevel="1" x14ac:dyDescent="0.2">
      <c r="B433" s="114">
        <v>66</v>
      </c>
      <c r="C433" s="38" t="s">
        <v>555</v>
      </c>
      <c r="D433" s="38" t="s">
        <v>664</v>
      </c>
      <c r="E433" s="33"/>
      <c r="F433" s="57">
        <v>10000</v>
      </c>
      <c r="G433" s="33">
        <v>1</v>
      </c>
      <c r="H433" s="33">
        <v>1</v>
      </c>
      <c r="I433" s="33">
        <v>1</v>
      </c>
      <c r="J433" s="33">
        <v>1</v>
      </c>
      <c r="K433" s="33">
        <v>1</v>
      </c>
      <c r="L433" s="33">
        <v>1</v>
      </c>
      <c r="M433" s="33"/>
      <c r="N433" s="33"/>
      <c r="O433" s="33"/>
      <c r="P433" s="33"/>
      <c r="Q433" s="121"/>
      <c r="R433" s="120"/>
      <c r="S433" s="60"/>
      <c r="T433" s="60"/>
      <c r="U433" s="60"/>
      <c r="V433" s="176">
        <f t="shared" ref="V433:V496" si="268">$F433*G433</f>
        <v>10000</v>
      </c>
      <c r="W433" s="176">
        <f t="shared" ref="W433:W496" si="269">$F433*H433</f>
        <v>10000</v>
      </c>
      <c r="X433" s="176">
        <f t="shared" ref="X433:X496" si="270">$F433*I433</f>
        <v>10000</v>
      </c>
      <c r="Y433" s="176">
        <f t="shared" ref="Y433:Y496" si="271">$F433*J433</f>
        <v>10000</v>
      </c>
      <c r="Z433" s="176">
        <f t="shared" ref="Z433:Z496" si="272">$F433*K433</f>
        <v>10000</v>
      </c>
      <c r="AA433" s="176">
        <f t="shared" ref="AA433:AA496" si="273">$F433*L433</f>
        <v>10000</v>
      </c>
      <c r="AB433" s="176">
        <f t="shared" ref="AB433:AB496" si="274">$F433*M433</f>
        <v>0</v>
      </c>
      <c r="AC433" s="176">
        <f t="shared" ref="AC433:AC496" si="275">$F433*N433</f>
        <v>0</v>
      </c>
      <c r="AD433" s="176">
        <f t="shared" ref="AD433:AD496" si="276">$F433*O433</f>
        <v>0</v>
      </c>
      <c r="AE433" s="176">
        <f t="shared" ref="AE433:AE496" si="277">$F433*P433</f>
        <v>0</v>
      </c>
      <c r="AF433" s="430">
        <f t="shared" ref="AF433:AF496" si="278">SUM(V433:AE433)</f>
        <v>60000</v>
      </c>
      <c r="AG433" s="178">
        <f t="shared" ref="AG433:AG496" si="279">SUM(G433:P433)</f>
        <v>6</v>
      </c>
      <c r="AH433" s="203">
        <f t="shared" ref="AH433:AH496" si="280">IFERROR($AF433/SUM($AF$7,$AF$210,$AF$313,$AF$366,$AF$569,$AF$622),0)</f>
        <v>1.1049143888635484E-3</v>
      </c>
      <c r="AI433" s="714">
        <f>IFERROR(VLOOKUP($C433,'General Information'!$B$69:$C$88,2,0),0)</f>
        <v>0.15</v>
      </c>
      <c r="AJ433" s="749">
        <f t="shared" si="258"/>
        <v>11500</v>
      </c>
      <c r="AK433" s="749">
        <f t="shared" si="259"/>
        <v>11500</v>
      </c>
      <c r="AL433" s="749">
        <f t="shared" si="260"/>
        <v>11500</v>
      </c>
      <c r="AM433" s="749">
        <f t="shared" si="261"/>
        <v>11500</v>
      </c>
      <c r="AN433" s="749">
        <f t="shared" si="262"/>
        <v>11500</v>
      </c>
      <c r="AO433" s="749">
        <f t="shared" si="263"/>
        <v>11500</v>
      </c>
      <c r="AP433" s="749">
        <f t="shared" si="264"/>
        <v>0</v>
      </c>
      <c r="AQ433" s="749">
        <f t="shared" si="265"/>
        <v>0</v>
      </c>
      <c r="AR433" s="749">
        <f t="shared" si="266"/>
        <v>0</v>
      </c>
      <c r="AS433" s="749">
        <f t="shared" si="267"/>
        <v>0</v>
      </c>
    </row>
    <row r="434" spans="2:45" outlineLevel="1" x14ac:dyDescent="0.2">
      <c r="B434" s="114">
        <v>67</v>
      </c>
      <c r="C434" s="38" t="s">
        <v>556</v>
      </c>
      <c r="D434" s="38" t="s">
        <v>774</v>
      </c>
      <c r="E434" s="33"/>
      <c r="F434" s="57">
        <v>358.5</v>
      </c>
      <c r="G434" s="33">
        <v>1</v>
      </c>
      <c r="H434" s="33"/>
      <c r="I434" s="33"/>
      <c r="J434" s="33"/>
      <c r="K434" s="33"/>
      <c r="L434" s="33"/>
      <c r="M434" s="33"/>
      <c r="N434" s="33"/>
      <c r="O434" s="33"/>
      <c r="P434" s="33"/>
      <c r="Q434" s="121"/>
      <c r="R434" s="120"/>
      <c r="S434" s="60"/>
      <c r="T434" s="60"/>
      <c r="U434" s="60"/>
      <c r="V434" s="176">
        <f t="shared" si="268"/>
        <v>358.5</v>
      </c>
      <c r="W434" s="176">
        <f t="shared" si="269"/>
        <v>0</v>
      </c>
      <c r="X434" s="176">
        <f t="shared" si="270"/>
        <v>0</v>
      </c>
      <c r="Y434" s="176">
        <f t="shared" si="271"/>
        <v>0</v>
      </c>
      <c r="Z434" s="176">
        <f t="shared" si="272"/>
        <v>0</v>
      </c>
      <c r="AA434" s="176">
        <f t="shared" si="273"/>
        <v>0</v>
      </c>
      <c r="AB434" s="176">
        <f t="shared" si="274"/>
        <v>0</v>
      </c>
      <c r="AC434" s="176">
        <f t="shared" si="275"/>
        <v>0</v>
      </c>
      <c r="AD434" s="176">
        <f t="shared" si="276"/>
        <v>0</v>
      </c>
      <c r="AE434" s="176">
        <f t="shared" si="277"/>
        <v>0</v>
      </c>
      <c r="AF434" s="430">
        <f t="shared" si="278"/>
        <v>358.5</v>
      </c>
      <c r="AG434" s="178">
        <f t="shared" si="279"/>
        <v>1</v>
      </c>
      <c r="AH434" s="203">
        <f t="shared" si="280"/>
        <v>6.6018634734597019E-6</v>
      </c>
      <c r="AI434" s="714">
        <f>IFERROR(VLOOKUP($C434,'General Information'!$B$69:$C$88,2,0),0)</f>
        <v>0.13</v>
      </c>
      <c r="AJ434" s="749">
        <f t="shared" si="258"/>
        <v>405.10499999999996</v>
      </c>
      <c r="AK434" s="749">
        <f t="shared" si="259"/>
        <v>0</v>
      </c>
      <c r="AL434" s="749">
        <f t="shared" si="260"/>
        <v>0</v>
      </c>
      <c r="AM434" s="749">
        <f t="shared" si="261"/>
        <v>0</v>
      </c>
      <c r="AN434" s="749">
        <f t="shared" si="262"/>
        <v>0</v>
      </c>
      <c r="AO434" s="749">
        <f t="shared" si="263"/>
        <v>0</v>
      </c>
      <c r="AP434" s="749">
        <f t="shared" si="264"/>
        <v>0</v>
      </c>
      <c r="AQ434" s="749">
        <f t="shared" si="265"/>
        <v>0</v>
      </c>
      <c r="AR434" s="749">
        <f t="shared" si="266"/>
        <v>0</v>
      </c>
      <c r="AS434" s="749">
        <f t="shared" si="267"/>
        <v>0</v>
      </c>
    </row>
    <row r="435" spans="2:45" outlineLevel="1" x14ac:dyDescent="0.2">
      <c r="B435" s="114">
        <v>68</v>
      </c>
      <c r="C435" s="38" t="s">
        <v>556</v>
      </c>
      <c r="D435" s="38" t="s">
        <v>774</v>
      </c>
      <c r="E435" s="33"/>
      <c r="F435" s="57">
        <v>580.5</v>
      </c>
      <c r="G435" s="33"/>
      <c r="H435" s="33">
        <v>1</v>
      </c>
      <c r="I435" s="33"/>
      <c r="J435" s="33"/>
      <c r="K435" s="33"/>
      <c r="L435" s="33"/>
      <c r="M435" s="33"/>
      <c r="N435" s="33"/>
      <c r="O435" s="33"/>
      <c r="P435" s="33"/>
      <c r="Q435" s="121"/>
      <c r="R435" s="120"/>
      <c r="S435" s="60"/>
      <c r="T435" s="60"/>
      <c r="U435" s="60"/>
      <c r="V435" s="176">
        <f t="shared" si="268"/>
        <v>0</v>
      </c>
      <c r="W435" s="176">
        <f t="shared" si="269"/>
        <v>580.5</v>
      </c>
      <c r="X435" s="176">
        <f t="shared" si="270"/>
        <v>0</v>
      </c>
      <c r="Y435" s="176">
        <f t="shared" si="271"/>
        <v>0</v>
      </c>
      <c r="Z435" s="176">
        <f t="shared" si="272"/>
        <v>0</v>
      </c>
      <c r="AA435" s="176">
        <f t="shared" si="273"/>
        <v>0</v>
      </c>
      <c r="AB435" s="176">
        <f t="shared" si="274"/>
        <v>0</v>
      </c>
      <c r="AC435" s="176">
        <f t="shared" si="275"/>
        <v>0</v>
      </c>
      <c r="AD435" s="176">
        <f t="shared" si="276"/>
        <v>0</v>
      </c>
      <c r="AE435" s="176">
        <f t="shared" si="277"/>
        <v>0</v>
      </c>
      <c r="AF435" s="430">
        <f t="shared" si="278"/>
        <v>580.5</v>
      </c>
      <c r="AG435" s="178">
        <f t="shared" si="279"/>
        <v>1</v>
      </c>
      <c r="AH435" s="203">
        <f t="shared" si="280"/>
        <v>1.0690046712254832E-5</v>
      </c>
      <c r="AI435" s="714">
        <f>IFERROR(VLOOKUP($C435,'General Information'!$B$69:$C$88,2,0),0)</f>
        <v>0.13</v>
      </c>
      <c r="AJ435" s="749">
        <f t="shared" si="258"/>
        <v>0</v>
      </c>
      <c r="AK435" s="749">
        <f t="shared" si="259"/>
        <v>655.96499999999992</v>
      </c>
      <c r="AL435" s="749">
        <f t="shared" si="260"/>
        <v>0</v>
      </c>
      <c r="AM435" s="749">
        <f t="shared" si="261"/>
        <v>0</v>
      </c>
      <c r="AN435" s="749">
        <f t="shared" si="262"/>
        <v>0</v>
      </c>
      <c r="AO435" s="749">
        <f t="shared" si="263"/>
        <v>0</v>
      </c>
      <c r="AP435" s="749">
        <f t="shared" si="264"/>
        <v>0</v>
      </c>
      <c r="AQ435" s="749">
        <f t="shared" si="265"/>
        <v>0</v>
      </c>
      <c r="AR435" s="749">
        <f t="shared" si="266"/>
        <v>0</v>
      </c>
      <c r="AS435" s="749">
        <f t="shared" si="267"/>
        <v>0</v>
      </c>
    </row>
    <row r="436" spans="2:45" outlineLevel="1" x14ac:dyDescent="0.2">
      <c r="B436" s="114">
        <v>69</v>
      </c>
      <c r="C436" s="38" t="s">
        <v>556</v>
      </c>
      <c r="D436" s="38" t="s">
        <v>774</v>
      </c>
      <c r="E436" s="33"/>
      <c r="F436" s="57">
        <v>201.4</v>
      </c>
      <c r="G436" s="33"/>
      <c r="H436" s="33"/>
      <c r="I436" s="33">
        <v>1</v>
      </c>
      <c r="J436" s="33"/>
      <c r="K436" s="33"/>
      <c r="L436" s="33"/>
      <c r="M436" s="33"/>
      <c r="N436" s="33"/>
      <c r="O436" s="33"/>
      <c r="P436" s="33"/>
      <c r="Q436" s="121"/>
      <c r="R436" s="120"/>
      <c r="S436" s="60"/>
      <c r="T436" s="60"/>
      <c r="U436" s="60"/>
      <c r="V436" s="176">
        <f t="shared" si="268"/>
        <v>0</v>
      </c>
      <c r="W436" s="176">
        <f t="shared" si="269"/>
        <v>0</v>
      </c>
      <c r="X436" s="176">
        <f t="shared" si="270"/>
        <v>201.4</v>
      </c>
      <c r="Y436" s="176">
        <f t="shared" si="271"/>
        <v>0</v>
      </c>
      <c r="Z436" s="176">
        <f t="shared" si="272"/>
        <v>0</v>
      </c>
      <c r="AA436" s="176">
        <f t="shared" si="273"/>
        <v>0</v>
      </c>
      <c r="AB436" s="176">
        <f t="shared" si="274"/>
        <v>0</v>
      </c>
      <c r="AC436" s="176">
        <f t="shared" si="275"/>
        <v>0</v>
      </c>
      <c r="AD436" s="176">
        <f t="shared" si="276"/>
        <v>0</v>
      </c>
      <c r="AE436" s="176">
        <f t="shared" si="277"/>
        <v>0</v>
      </c>
      <c r="AF436" s="430">
        <f t="shared" si="278"/>
        <v>201.4</v>
      </c>
      <c r="AG436" s="178">
        <f t="shared" si="279"/>
        <v>1</v>
      </c>
      <c r="AH436" s="203">
        <f t="shared" si="280"/>
        <v>3.7088292986186446E-6</v>
      </c>
      <c r="AI436" s="714">
        <f>IFERROR(VLOOKUP($C436,'General Information'!$B$69:$C$88,2,0),0)</f>
        <v>0.13</v>
      </c>
      <c r="AJ436" s="749">
        <f t="shared" si="258"/>
        <v>0</v>
      </c>
      <c r="AK436" s="749">
        <f t="shared" si="259"/>
        <v>0</v>
      </c>
      <c r="AL436" s="749">
        <f t="shared" si="260"/>
        <v>227.58199999999999</v>
      </c>
      <c r="AM436" s="749">
        <f t="shared" si="261"/>
        <v>0</v>
      </c>
      <c r="AN436" s="749">
        <f t="shared" si="262"/>
        <v>0</v>
      </c>
      <c r="AO436" s="749">
        <f t="shared" si="263"/>
        <v>0</v>
      </c>
      <c r="AP436" s="749">
        <f t="shared" si="264"/>
        <v>0</v>
      </c>
      <c r="AQ436" s="749">
        <f t="shared" si="265"/>
        <v>0</v>
      </c>
      <c r="AR436" s="749">
        <f t="shared" si="266"/>
        <v>0</v>
      </c>
      <c r="AS436" s="749">
        <f t="shared" si="267"/>
        <v>0</v>
      </c>
    </row>
    <row r="437" spans="2:45" outlineLevel="1" x14ac:dyDescent="0.2">
      <c r="B437" s="114">
        <v>70</v>
      </c>
      <c r="C437" s="38" t="s">
        <v>556</v>
      </c>
      <c r="D437" s="38" t="s">
        <v>774</v>
      </c>
      <c r="E437" s="33"/>
      <c r="F437" s="57">
        <v>453</v>
      </c>
      <c r="G437" s="33"/>
      <c r="H437" s="33"/>
      <c r="I437" s="33"/>
      <c r="J437" s="33">
        <v>1</v>
      </c>
      <c r="K437" s="33"/>
      <c r="L437" s="33"/>
      <c r="M437" s="33"/>
      <c r="N437" s="33"/>
      <c r="O437" s="33"/>
      <c r="P437" s="33"/>
      <c r="Q437" s="121"/>
      <c r="R437" s="120"/>
      <c r="S437" s="60"/>
      <c r="T437" s="60"/>
      <c r="U437" s="60"/>
      <c r="V437" s="176">
        <f t="shared" si="268"/>
        <v>0</v>
      </c>
      <c r="W437" s="176">
        <f t="shared" si="269"/>
        <v>0</v>
      </c>
      <c r="X437" s="176">
        <f t="shared" si="270"/>
        <v>0</v>
      </c>
      <c r="Y437" s="176">
        <f t="shared" si="271"/>
        <v>453</v>
      </c>
      <c r="Z437" s="176">
        <f t="shared" si="272"/>
        <v>0</v>
      </c>
      <c r="AA437" s="176">
        <f t="shared" si="273"/>
        <v>0</v>
      </c>
      <c r="AB437" s="176">
        <f t="shared" si="274"/>
        <v>0</v>
      </c>
      <c r="AC437" s="176">
        <f t="shared" si="275"/>
        <v>0</v>
      </c>
      <c r="AD437" s="176">
        <f t="shared" si="276"/>
        <v>0</v>
      </c>
      <c r="AE437" s="176">
        <f t="shared" si="277"/>
        <v>0</v>
      </c>
      <c r="AF437" s="430">
        <f t="shared" si="278"/>
        <v>453</v>
      </c>
      <c r="AG437" s="178">
        <f t="shared" si="279"/>
        <v>1</v>
      </c>
      <c r="AH437" s="203">
        <f t="shared" si="280"/>
        <v>8.3421036359197913E-6</v>
      </c>
      <c r="AI437" s="714">
        <f>IFERROR(VLOOKUP($C437,'General Information'!$B$69:$C$88,2,0),0)</f>
        <v>0.13</v>
      </c>
      <c r="AJ437" s="749">
        <f t="shared" si="258"/>
        <v>0</v>
      </c>
      <c r="AK437" s="749">
        <f t="shared" si="259"/>
        <v>0</v>
      </c>
      <c r="AL437" s="749">
        <f t="shared" si="260"/>
        <v>0</v>
      </c>
      <c r="AM437" s="749">
        <f t="shared" si="261"/>
        <v>511.88999999999993</v>
      </c>
      <c r="AN437" s="749">
        <f t="shared" si="262"/>
        <v>0</v>
      </c>
      <c r="AO437" s="749">
        <f t="shared" si="263"/>
        <v>0</v>
      </c>
      <c r="AP437" s="749">
        <f t="shared" si="264"/>
        <v>0</v>
      </c>
      <c r="AQ437" s="749">
        <f t="shared" si="265"/>
        <v>0</v>
      </c>
      <c r="AR437" s="749">
        <f t="shared" si="266"/>
        <v>0</v>
      </c>
      <c r="AS437" s="749">
        <f t="shared" si="267"/>
        <v>0</v>
      </c>
    </row>
    <row r="438" spans="2:45" outlineLevel="1" x14ac:dyDescent="0.2">
      <c r="B438" s="114">
        <v>71</v>
      </c>
      <c r="C438" s="38" t="s">
        <v>556</v>
      </c>
      <c r="D438" s="38" t="s">
        <v>774</v>
      </c>
      <c r="E438" s="33"/>
      <c r="F438" s="57">
        <v>71</v>
      </c>
      <c r="G438" s="33"/>
      <c r="H438" s="33"/>
      <c r="I438" s="33"/>
      <c r="J438" s="33"/>
      <c r="K438" s="33">
        <v>1</v>
      </c>
      <c r="L438" s="33"/>
      <c r="M438" s="33"/>
      <c r="N438" s="33"/>
      <c r="O438" s="33"/>
      <c r="P438" s="33"/>
      <c r="Q438" s="121"/>
      <c r="R438" s="120"/>
      <c r="S438" s="60"/>
      <c r="T438" s="60"/>
      <c r="U438" s="60"/>
      <c r="V438" s="176">
        <f t="shared" si="268"/>
        <v>0</v>
      </c>
      <c r="W438" s="176">
        <f t="shared" si="269"/>
        <v>0</v>
      </c>
      <c r="X438" s="176">
        <f t="shared" si="270"/>
        <v>0</v>
      </c>
      <c r="Y438" s="176">
        <f t="shared" si="271"/>
        <v>0</v>
      </c>
      <c r="Z438" s="176">
        <f t="shared" si="272"/>
        <v>71</v>
      </c>
      <c r="AA438" s="176">
        <f t="shared" si="273"/>
        <v>0</v>
      </c>
      <c r="AB438" s="176">
        <f t="shared" si="274"/>
        <v>0</v>
      </c>
      <c r="AC438" s="176">
        <f t="shared" si="275"/>
        <v>0</v>
      </c>
      <c r="AD438" s="176">
        <f t="shared" si="276"/>
        <v>0</v>
      </c>
      <c r="AE438" s="176">
        <f t="shared" si="277"/>
        <v>0</v>
      </c>
      <c r="AF438" s="430">
        <f t="shared" si="278"/>
        <v>71</v>
      </c>
      <c r="AG438" s="178">
        <f t="shared" si="279"/>
        <v>1</v>
      </c>
      <c r="AH438" s="203">
        <f t="shared" si="280"/>
        <v>1.3074820268218657E-6</v>
      </c>
      <c r="AI438" s="714">
        <f>IFERROR(VLOOKUP($C438,'General Information'!$B$69:$C$88,2,0),0)</f>
        <v>0.13</v>
      </c>
      <c r="AJ438" s="749">
        <f t="shared" si="258"/>
        <v>0</v>
      </c>
      <c r="AK438" s="749">
        <f t="shared" si="259"/>
        <v>0</v>
      </c>
      <c r="AL438" s="749">
        <f t="shared" si="260"/>
        <v>0</v>
      </c>
      <c r="AM438" s="749">
        <f t="shared" si="261"/>
        <v>0</v>
      </c>
      <c r="AN438" s="749">
        <f t="shared" si="262"/>
        <v>80.22999999999999</v>
      </c>
      <c r="AO438" s="749">
        <f t="shared" si="263"/>
        <v>0</v>
      </c>
      <c r="AP438" s="749">
        <f t="shared" si="264"/>
        <v>0</v>
      </c>
      <c r="AQ438" s="749">
        <f t="shared" si="265"/>
        <v>0</v>
      </c>
      <c r="AR438" s="749">
        <f t="shared" si="266"/>
        <v>0</v>
      </c>
      <c r="AS438" s="749">
        <f t="shared" si="267"/>
        <v>0</v>
      </c>
    </row>
    <row r="439" spans="2:45" outlineLevel="1" x14ac:dyDescent="0.2">
      <c r="B439" s="114">
        <v>72</v>
      </c>
      <c r="C439" s="38" t="s">
        <v>556</v>
      </c>
      <c r="D439" s="38" t="s">
        <v>774</v>
      </c>
      <c r="E439" s="33"/>
      <c r="F439" s="57">
        <v>358</v>
      </c>
      <c r="G439" s="33"/>
      <c r="H439" s="33"/>
      <c r="I439" s="33"/>
      <c r="J439" s="33"/>
      <c r="K439" s="33"/>
      <c r="L439" s="33">
        <v>1</v>
      </c>
      <c r="M439" s="33"/>
      <c r="N439" s="33"/>
      <c r="O439" s="33"/>
      <c r="P439" s="33"/>
      <c r="Q439" s="121"/>
      <c r="R439" s="120"/>
      <c r="S439" s="60"/>
      <c r="T439" s="60"/>
      <c r="U439" s="60"/>
      <c r="V439" s="176">
        <f t="shared" si="268"/>
        <v>0</v>
      </c>
      <c r="W439" s="176">
        <f t="shared" si="269"/>
        <v>0</v>
      </c>
      <c r="X439" s="176">
        <f t="shared" si="270"/>
        <v>0</v>
      </c>
      <c r="Y439" s="176">
        <f t="shared" si="271"/>
        <v>0</v>
      </c>
      <c r="Z439" s="176">
        <f t="shared" si="272"/>
        <v>0</v>
      </c>
      <c r="AA439" s="176">
        <f t="shared" si="273"/>
        <v>358</v>
      </c>
      <c r="AB439" s="176">
        <f t="shared" si="274"/>
        <v>0</v>
      </c>
      <c r="AC439" s="176">
        <f t="shared" si="275"/>
        <v>0</v>
      </c>
      <c r="AD439" s="176">
        <f t="shared" si="276"/>
        <v>0</v>
      </c>
      <c r="AE439" s="176">
        <f t="shared" si="277"/>
        <v>0</v>
      </c>
      <c r="AF439" s="430">
        <f t="shared" si="278"/>
        <v>358</v>
      </c>
      <c r="AG439" s="178">
        <f t="shared" si="279"/>
        <v>1</v>
      </c>
      <c r="AH439" s="203">
        <f t="shared" si="280"/>
        <v>6.5926558535525063E-6</v>
      </c>
      <c r="AI439" s="714">
        <f>IFERROR(VLOOKUP($C439,'General Information'!$B$69:$C$88,2,0),0)</f>
        <v>0.13</v>
      </c>
      <c r="AJ439" s="749">
        <f t="shared" si="258"/>
        <v>0</v>
      </c>
      <c r="AK439" s="749">
        <f t="shared" si="259"/>
        <v>0</v>
      </c>
      <c r="AL439" s="749">
        <f t="shared" si="260"/>
        <v>0</v>
      </c>
      <c r="AM439" s="749">
        <f t="shared" si="261"/>
        <v>0</v>
      </c>
      <c r="AN439" s="749">
        <f t="shared" si="262"/>
        <v>0</v>
      </c>
      <c r="AO439" s="749">
        <f t="shared" si="263"/>
        <v>404.53999999999996</v>
      </c>
      <c r="AP439" s="749">
        <f t="shared" si="264"/>
        <v>0</v>
      </c>
      <c r="AQ439" s="749">
        <f t="shared" si="265"/>
        <v>0</v>
      </c>
      <c r="AR439" s="749">
        <f t="shared" si="266"/>
        <v>0</v>
      </c>
      <c r="AS439" s="749">
        <f t="shared" si="267"/>
        <v>0</v>
      </c>
    </row>
    <row r="440" spans="2:45" outlineLevel="1" x14ac:dyDescent="0.2">
      <c r="B440" s="114">
        <v>73</v>
      </c>
      <c r="C440" s="38" t="s">
        <v>556</v>
      </c>
      <c r="D440" s="38" t="s">
        <v>668</v>
      </c>
      <c r="E440" s="33"/>
      <c r="F440" s="57">
        <v>1556</v>
      </c>
      <c r="G440" s="33">
        <v>1</v>
      </c>
      <c r="H440" s="33"/>
      <c r="I440" s="33"/>
      <c r="J440" s="33"/>
      <c r="K440" s="33"/>
      <c r="L440" s="33"/>
      <c r="M440" s="33"/>
      <c r="N440" s="33"/>
      <c r="O440" s="33"/>
      <c r="P440" s="33"/>
      <c r="Q440" s="121"/>
      <c r="R440" s="120"/>
      <c r="S440" s="60"/>
      <c r="T440" s="60"/>
      <c r="U440" s="60"/>
      <c r="V440" s="176">
        <f t="shared" si="268"/>
        <v>1556</v>
      </c>
      <c r="W440" s="176">
        <f t="shared" si="269"/>
        <v>0</v>
      </c>
      <c r="X440" s="176">
        <f t="shared" si="270"/>
        <v>0</v>
      </c>
      <c r="Y440" s="176">
        <f t="shared" si="271"/>
        <v>0</v>
      </c>
      <c r="Z440" s="176">
        <f t="shared" si="272"/>
        <v>0</v>
      </c>
      <c r="AA440" s="176">
        <f t="shared" si="273"/>
        <v>0</v>
      </c>
      <c r="AB440" s="176">
        <f t="shared" si="274"/>
        <v>0</v>
      </c>
      <c r="AC440" s="176">
        <f t="shared" si="275"/>
        <v>0</v>
      </c>
      <c r="AD440" s="176">
        <f t="shared" si="276"/>
        <v>0</v>
      </c>
      <c r="AE440" s="176">
        <f t="shared" si="277"/>
        <v>0</v>
      </c>
      <c r="AF440" s="430">
        <f t="shared" si="278"/>
        <v>1556</v>
      </c>
      <c r="AG440" s="178">
        <f t="shared" si="279"/>
        <v>1</v>
      </c>
      <c r="AH440" s="203">
        <f t="shared" si="280"/>
        <v>2.8654113151194689E-5</v>
      </c>
      <c r="AI440" s="714">
        <f>IFERROR(VLOOKUP($C440,'General Information'!$B$69:$C$88,2,0),0)</f>
        <v>0.13</v>
      </c>
      <c r="AJ440" s="749">
        <f t="shared" si="258"/>
        <v>1758.2799999999997</v>
      </c>
      <c r="AK440" s="749">
        <f t="shared" si="259"/>
        <v>0</v>
      </c>
      <c r="AL440" s="749">
        <f t="shared" si="260"/>
        <v>0</v>
      </c>
      <c r="AM440" s="749">
        <f t="shared" si="261"/>
        <v>0</v>
      </c>
      <c r="AN440" s="749">
        <f t="shared" si="262"/>
        <v>0</v>
      </c>
      <c r="AO440" s="749">
        <f t="shared" si="263"/>
        <v>0</v>
      </c>
      <c r="AP440" s="749">
        <f t="shared" si="264"/>
        <v>0</v>
      </c>
      <c r="AQ440" s="749">
        <f t="shared" si="265"/>
        <v>0</v>
      </c>
      <c r="AR440" s="749">
        <f t="shared" si="266"/>
        <v>0</v>
      </c>
      <c r="AS440" s="749">
        <f t="shared" si="267"/>
        <v>0</v>
      </c>
    </row>
    <row r="441" spans="2:45" outlineLevel="1" x14ac:dyDescent="0.2">
      <c r="B441" s="114">
        <v>74</v>
      </c>
      <c r="C441" s="38" t="s">
        <v>556</v>
      </c>
      <c r="D441" s="38" t="s">
        <v>668</v>
      </c>
      <c r="E441" s="33"/>
      <c r="F441" s="57">
        <v>1525</v>
      </c>
      <c r="G441" s="33"/>
      <c r="H441" s="33">
        <v>1</v>
      </c>
      <c r="I441" s="33"/>
      <c r="J441" s="33"/>
      <c r="K441" s="33"/>
      <c r="L441" s="33"/>
      <c r="M441" s="33"/>
      <c r="N441" s="33"/>
      <c r="O441" s="33"/>
      <c r="P441" s="33"/>
      <c r="Q441" s="121"/>
      <c r="R441" s="120"/>
      <c r="S441" s="60"/>
      <c r="T441" s="60"/>
      <c r="U441" s="60"/>
      <c r="V441" s="176">
        <f t="shared" si="268"/>
        <v>0</v>
      </c>
      <c r="W441" s="176">
        <f t="shared" si="269"/>
        <v>1525</v>
      </c>
      <c r="X441" s="176">
        <f t="shared" si="270"/>
        <v>0</v>
      </c>
      <c r="Y441" s="176">
        <f t="shared" si="271"/>
        <v>0</v>
      </c>
      <c r="Z441" s="176">
        <f t="shared" si="272"/>
        <v>0</v>
      </c>
      <c r="AA441" s="176">
        <f t="shared" si="273"/>
        <v>0</v>
      </c>
      <c r="AB441" s="176">
        <f t="shared" si="274"/>
        <v>0</v>
      </c>
      <c r="AC441" s="176">
        <f t="shared" si="275"/>
        <v>0</v>
      </c>
      <c r="AD441" s="176">
        <f t="shared" si="276"/>
        <v>0</v>
      </c>
      <c r="AE441" s="176">
        <f t="shared" si="277"/>
        <v>0</v>
      </c>
      <c r="AF441" s="430">
        <f t="shared" si="278"/>
        <v>1525</v>
      </c>
      <c r="AG441" s="178">
        <f t="shared" si="279"/>
        <v>1</v>
      </c>
      <c r="AH441" s="203">
        <f t="shared" si="280"/>
        <v>2.8083240716948523E-5</v>
      </c>
      <c r="AI441" s="714">
        <f>IFERROR(VLOOKUP($C441,'General Information'!$B$69:$C$88,2,0),0)</f>
        <v>0.13</v>
      </c>
      <c r="AJ441" s="749">
        <f t="shared" si="258"/>
        <v>0</v>
      </c>
      <c r="AK441" s="749">
        <f t="shared" si="259"/>
        <v>1723.2499999999998</v>
      </c>
      <c r="AL441" s="749">
        <f t="shared" si="260"/>
        <v>0</v>
      </c>
      <c r="AM441" s="749">
        <f t="shared" si="261"/>
        <v>0</v>
      </c>
      <c r="AN441" s="749">
        <f t="shared" si="262"/>
        <v>0</v>
      </c>
      <c r="AO441" s="749">
        <f t="shared" si="263"/>
        <v>0</v>
      </c>
      <c r="AP441" s="749">
        <f t="shared" si="264"/>
        <v>0</v>
      </c>
      <c r="AQ441" s="749">
        <f t="shared" si="265"/>
        <v>0</v>
      </c>
      <c r="AR441" s="749">
        <f t="shared" si="266"/>
        <v>0</v>
      </c>
      <c r="AS441" s="749">
        <f t="shared" si="267"/>
        <v>0</v>
      </c>
    </row>
    <row r="442" spans="2:45" outlineLevel="1" x14ac:dyDescent="0.2">
      <c r="B442" s="114">
        <v>75</v>
      </c>
      <c r="C442" s="38" t="s">
        <v>556</v>
      </c>
      <c r="D442" s="38" t="s">
        <v>668</v>
      </c>
      <c r="E442" s="33"/>
      <c r="F442" s="57">
        <v>1569</v>
      </c>
      <c r="G442" s="33"/>
      <c r="H442" s="33"/>
      <c r="I442" s="33">
        <v>1</v>
      </c>
      <c r="J442" s="33"/>
      <c r="K442" s="33"/>
      <c r="L442" s="33"/>
      <c r="M442" s="33"/>
      <c r="N442" s="33"/>
      <c r="O442" s="33"/>
      <c r="P442" s="33"/>
      <c r="Q442" s="121"/>
      <c r="R442" s="120"/>
      <c r="S442" s="60"/>
      <c r="T442" s="60"/>
      <c r="U442" s="60"/>
      <c r="V442" s="176">
        <f t="shared" si="268"/>
        <v>0</v>
      </c>
      <c r="W442" s="176">
        <f t="shared" si="269"/>
        <v>0</v>
      </c>
      <c r="X442" s="176">
        <f t="shared" si="270"/>
        <v>1569</v>
      </c>
      <c r="Y442" s="176">
        <f t="shared" si="271"/>
        <v>0</v>
      </c>
      <c r="Z442" s="176">
        <f t="shared" si="272"/>
        <v>0</v>
      </c>
      <c r="AA442" s="176">
        <f t="shared" si="273"/>
        <v>0</v>
      </c>
      <c r="AB442" s="176">
        <f t="shared" si="274"/>
        <v>0</v>
      </c>
      <c r="AC442" s="176">
        <f t="shared" si="275"/>
        <v>0</v>
      </c>
      <c r="AD442" s="176">
        <f t="shared" si="276"/>
        <v>0</v>
      </c>
      <c r="AE442" s="176">
        <f t="shared" si="277"/>
        <v>0</v>
      </c>
      <c r="AF442" s="430">
        <f t="shared" si="278"/>
        <v>1569</v>
      </c>
      <c r="AG442" s="178">
        <f t="shared" si="279"/>
        <v>1</v>
      </c>
      <c r="AH442" s="203">
        <f t="shared" si="280"/>
        <v>2.8893511268781793E-5</v>
      </c>
      <c r="AI442" s="714">
        <f>IFERROR(VLOOKUP($C442,'General Information'!$B$69:$C$88,2,0),0)</f>
        <v>0.13</v>
      </c>
      <c r="AJ442" s="749">
        <f t="shared" si="258"/>
        <v>0</v>
      </c>
      <c r="AK442" s="749">
        <f t="shared" si="259"/>
        <v>0</v>
      </c>
      <c r="AL442" s="749">
        <f t="shared" si="260"/>
        <v>1772.9699999999998</v>
      </c>
      <c r="AM442" s="749">
        <f t="shared" si="261"/>
        <v>0</v>
      </c>
      <c r="AN442" s="749">
        <f t="shared" si="262"/>
        <v>0</v>
      </c>
      <c r="AO442" s="749">
        <f t="shared" si="263"/>
        <v>0</v>
      </c>
      <c r="AP442" s="749">
        <f t="shared" si="264"/>
        <v>0</v>
      </c>
      <c r="AQ442" s="749">
        <f t="shared" si="265"/>
        <v>0</v>
      </c>
      <c r="AR442" s="749">
        <f t="shared" si="266"/>
        <v>0</v>
      </c>
      <c r="AS442" s="749">
        <f t="shared" si="267"/>
        <v>0</v>
      </c>
    </row>
    <row r="443" spans="2:45" outlineLevel="1" x14ac:dyDescent="0.2">
      <c r="B443" s="114">
        <v>76</v>
      </c>
      <c r="C443" s="38" t="s">
        <v>556</v>
      </c>
      <c r="D443" s="38" t="s">
        <v>668</v>
      </c>
      <c r="E443" s="33"/>
      <c r="F443" s="57">
        <v>1537</v>
      </c>
      <c r="G443" s="33"/>
      <c r="H443" s="33"/>
      <c r="I443" s="33"/>
      <c r="J443" s="33">
        <v>1</v>
      </c>
      <c r="K443" s="33"/>
      <c r="L443" s="33"/>
      <c r="M443" s="33"/>
      <c r="N443" s="33"/>
      <c r="O443" s="33"/>
      <c r="P443" s="33"/>
      <c r="Q443" s="121"/>
      <c r="R443" s="120"/>
      <c r="S443" s="60"/>
      <c r="T443" s="60"/>
      <c r="U443" s="60"/>
      <c r="V443" s="176">
        <f t="shared" si="268"/>
        <v>0</v>
      </c>
      <c r="W443" s="176">
        <f t="shared" si="269"/>
        <v>0</v>
      </c>
      <c r="X443" s="176">
        <f t="shared" si="270"/>
        <v>0</v>
      </c>
      <c r="Y443" s="176">
        <f t="shared" si="271"/>
        <v>1537</v>
      </c>
      <c r="Z443" s="176">
        <f t="shared" si="272"/>
        <v>0</v>
      </c>
      <c r="AA443" s="176">
        <f t="shared" si="273"/>
        <v>0</v>
      </c>
      <c r="AB443" s="176">
        <f t="shared" si="274"/>
        <v>0</v>
      </c>
      <c r="AC443" s="176">
        <f t="shared" si="275"/>
        <v>0</v>
      </c>
      <c r="AD443" s="176">
        <f t="shared" si="276"/>
        <v>0</v>
      </c>
      <c r="AE443" s="176">
        <f t="shared" si="277"/>
        <v>0</v>
      </c>
      <c r="AF443" s="430">
        <f t="shared" si="278"/>
        <v>1537</v>
      </c>
      <c r="AG443" s="178">
        <f t="shared" si="279"/>
        <v>1</v>
      </c>
      <c r="AH443" s="203">
        <f t="shared" si="280"/>
        <v>2.8304223594721235E-5</v>
      </c>
      <c r="AI443" s="714">
        <f>IFERROR(VLOOKUP($C443,'General Information'!$B$69:$C$88,2,0),0)</f>
        <v>0.13</v>
      </c>
      <c r="AJ443" s="749">
        <f t="shared" si="258"/>
        <v>0</v>
      </c>
      <c r="AK443" s="749">
        <f t="shared" si="259"/>
        <v>0</v>
      </c>
      <c r="AL443" s="749">
        <f t="shared" si="260"/>
        <v>0</v>
      </c>
      <c r="AM443" s="749">
        <f t="shared" si="261"/>
        <v>1736.81</v>
      </c>
      <c r="AN443" s="749">
        <f t="shared" si="262"/>
        <v>0</v>
      </c>
      <c r="AO443" s="749">
        <f t="shared" si="263"/>
        <v>0</v>
      </c>
      <c r="AP443" s="749">
        <f t="shared" si="264"/>
        <v>0</v>
      </c>
      <c r="AQ443" s="749">
        <f t="shared" si="265"/>
        <v>0</v>
      </c>
      <c r="AR443" s="749">
        <f t="shared" si="266"/>
        <v>0</v>
      </c>
      <c r="AS443" s="749">
        <f t="shared" si="267"/>
        <v>0</v>
      </c>
    </row>
    <row r="444" spans="2:45" outlineLevel="1" x14ac:dyDescent="0.2">
      <c r="B444" s="114">
        <v>77</v>
      </c>
      <c r="C444" s="38" t="s">
        <v>556</v>
      </c>
      <c r="D444" s="38" t="s">
        <v>668</v>
      </c>
      <c r="E444" s="33"/>
      <c r="F444" s="57">
        <v>1580</v>
      </c>
      <c r="G444" s="33"/>
      <c r="H444" s="33"/>
      <c r="I444" s="33"/>
      <c r="J444" s="33"/>
      <c r="K444" s="33">
        <v>1</v>
      </c>
      <c r="L444" s="33"/>
      <c r="M444" s="33"/>
      <c r="N444" s="33"/>
      <c r="O444" s="33"/>
      <c r="P444" s="33"/>
      <c r="Q444" s="121"/>
      <c r="R444" s="120"/>
      <c r="S444" s="60"/>
      <c r="T444" s="60"/>
      <c r="U444" s="60"/>
      <c r="V444" s="176">
        <f t="shared" si="268"/>
        <v>0</v>
      </c>
      <c r="W444" s="176">
        <f t="shared" si="269"/>
        <v>0</v>
      </c>
      <c r="X444" s="176">
        <f t="shared" si="270"/>
        <v>0</v>
      </c>
      <c r="Y444" s="176">
        <f t="shared" si="271"/>
        <v>0</v>
      </c>
      <c r="Z444" s="176">
        <f t="shared" si="272"/>
        <v>1580</v>
      </c>
      <c r="AA444" s="176">
        <f t="shared" si="273"/>
        <v>0</v>
      </c>
      <c r="AB444" s="176">
        <f t="shared" si="274"/>
        <v>0</v>
      </c>
      <c r="AC444" s="176">
        <f t="shared" si="275"/>
        <v>0</v>
      </c>
      <c r="AD444" s="176">
        <f t="shared" si="276"/>
        <v>0</v>
      </c>
      <c r="AE444" s="176">
        <f t="shared" si="277"/>
        <v>0</v>
      </c>
      <c r="AF444" s="430">
        <f t="shared" si="278"/>
        <v>1580</v>
      </c>
      <c r="AG444" s="178">
        <f t="shared" si="279"/>
        <v>1</v>
      </c>
      <c r="AH444" s="203">
        <f t="shared" si="280"/>
        <v>2.9096078906740111E-5</v>
      </c>
      <c r="AI444" s="714">
        <f>IFERROR(VLOOKUP($C444,'General Information'!$B$69:$C$88,2,0),0)</f>
        <v>0.13</v>
      </c>
      <c r="AJ444" s="749">
        <f t="shared" si="258"/>
        <v>0</v>
      </c>
      <c r="AK444" s="749">
        <f t="shared" si="259"/>
        <v>0</v>
      </c>
      <c r="AL444" s="749">
        <f t="shared" si="260"/>
        <v>0</v>
      </c>
      <c r="AM444" s="749">
        <f t="shared" si="261"/>
        <v>0</v>
      </c>
      <c r="AN444" s="749">
        <f t="shared" si="262"/>
        <v>1785.3999999999999</v>
      </c>
      <c r="AO444" s="749">
        <f t="shared" si="263"/>
        <v>0</v>
      </c>
      <c r="AP444" s="749">
        <f t="shared" si="264"/>
        <v>0</v>
      </c>
      <c r="AQ444" s="749">
        <f t="shared" si="265"/>
        <v>0</v>
      </c>
      <c r="AR444" s="749">
        <f t="shared" si="266"/>
        <v>0</v>
      </c>
      <c r="AS444" s="749">
        <f t="shared" si="267"/>
        <v>0</v>
      </c>
    </row>
    <row r="445" spans="2:45" outlineLevel="1" x14ac:dyDescent="0.2">
      <c r="B445" s="114">
        <v>78</v>
      </c>
      <c r="C445" s="38" t="s">
        <v>556</v>
      </c>
      <c r="D445" s="38" t="s">
        <v>668</v>
      </c>
      <c r="E445" s="33"/>
      <c r="F445" s="57">
        <v>1543</v>
      </c>
      <c r="G445" s="33"/>
      <c r="H445" s="33"/>
      <c r="I445" s="33"/>
      <c r="J445" s="33"/>
      <c r="K445" s="33"/>
      <c r="L445" s="33">
        <v>1</v>
      </c>
      <c r="M445" s="33"/>
      <c r="N445" s="33"/>
      <c r="O445" s="33"/>
      <c r="P445" s="33"/>
      <c r="Q445" s="121"/>
      <c r="R445" s="120"/>
      <c r="S445" s="60"/>
      <c r="T445" s="60"/>
      <c r="U445" s="60"/>
      <c r="V445" s="176">
        <f t="shared" si="268"/>
        <v>0</v>
      </c>
      <c r="W445" s="176">
        <f t="shared" si="269"/>
        <v>0</v>
      </c>
      <c r="X445" s="176">
        <f t="shared" si="270"/>
        <v>0</v>
      </c>
      <c r="Y445" s="176">
        <f t="shared" si="271"/>
        <v>0</v>
      </c>
      <c r="Z445" s="176">
        <f t="shared" si="272"/>
        <v>0</v>
      </c>
      <c r="AA445" s="176">
        <f t="shared" si="273"/>
        <v>1543</v>
      </c>
      <c r="AB445" s="176">
        <f t="shared" si="274"/>
        <v>0</v>
      </c>
      <c r="AC445" s="176">
        <f t="shared" si="275"/>
        <v>0</v>
      </c>
      <c r="AD445" s="176">
        <f t="shared" si="276"/>
        <v>0</v>
      </c>
      <c r="AE445" s="176">
        <f t="shared" si="277"/>
        <v>0</v>
      </c>
      <c r="AF445" s="430">
        <f t="shared" si="278"/>
        <v>1543</v>
      </c>
      <c r="AG445" s="178">
        <f t="shared" si="279"/>
        <v>1</v>
      </c>
      <c r="AH445" s="203">
        <f t="shared" si="280"/>
        <v>2.8414715033607589E-5</v>
      </c>
      <c r="AI445" s="714">
        <f>IFERROR(VLOOKUP($C445,'General Information'!$B$69:$C$88,2,0),0)</f>
        <v>0.13</v>
      </c>
      <c r="AJ445" s="749">
        <f t="shared" si="258"/>
        <v>0</v>
      </c>
      <c r="AK445" s="749">
        <f t="shared" si="259"/>
        <v>0</v>
      </c>
      <c r="AL445" s="749">
        <f t="shared" si="260"/>
        <v>0</v>
      </c>
      <c r="AM445" s="749">
        <f t="shared" si="261"/>
        <v>0</v>
      </c>
      <c r="AN445" s="749">
        <f t="shared" si="262"/>
        <v>0</v>
      </c>
      <c r="AO445" s="749">
        <f t="shared" si="263"/>
        <v>1743.59</v>
      </c>
      <c r="AP445" s="749">
        <f t="shared" si="264"/>
        <v>0</v>
      </c>
      <c r="AQ445" s="749">
        <f t="shared" si="265"/>
        <v>0</v>
      </c>
      <c r="AR445" s="749">
        <f t="shared" si="266"/>
        <v>0</v>
      </c>
      <c r="AS445" s="749">
        <f t="shared" si="267"/>
        <v>0</v>
      </c>
    </row>
    <row r="446" spans="2:45" outlineLevel="1" x14ac:dyDescent="0.2">
      <c r="B446" s="114">
        <v>79</v>
      </c>
      <c r="C446" s="38" t="s">
        <v>556</v>
      </c>
      <c r="D446" s="38" t="s">
        <v>775</v>
      </c>
      <c r="E446" s="33"/>
      <c r="F446" s="57">
        <v>16673</v>
      </c>
      <c r="G446" s="33">
        <v>1</v>
      </c>
      <c r="H446" s="33"/>
      <c r="I446" s="33"/>
      <c r="J446" s="33"/>
      <c r="K446" s="33"/>
      <c r="L446" s="33"/>
      <c r="M446" s="33"/>
      <c r="N446" s="33"/>
      <c r="O446" s="33"/>
      <c r="P446" s="33"/>
      <c r="Q446" s="121"/>
      <c r="R446" s="120"/>
      <c r="S446" s="60"/>
      <c r="T446" s="60"/>
      <c r="U446" s="60"/>
      <c r="V446" s="176">
        <f t="shared" si="268"/>
        <v>16673</v>
      </c>
      <c r="W446" s="176">
        <f t="shared" si="269"/>
        <v>0</v>
      </c>
      <c r="X446" s="176">
        <f t="shared" si="270"/>
        <v>0</v>
      </c>
      <c r="Y446" s="176">
        <f t="shared" si="271"/>
        <v>0</v>
      </c>
      <c r="Z446" s="176">
        <f t="shared" si="272"/>
        <v>0</v>
      </c>
      <c r="AA446" s="176">
        <f t="shared" si="273"/>
        <v>0</v>
      </c>
      <c r="AB446" s="176">
        <f t="shared" si="274"/>
        <v>0</v>
      </c>
      <c r="AC446" s="176">
        <f t="shared" si="275"/>
        <v>0</v>
      </c>
      <c r="AD446" s="176">
        <f t="shared" si="276"/>
        <v>0</v>
      </c>
      <c r="AE446" s="176">
        <f t="shared" si="277"/>
        <v>0</v>
      </c>
      <c r="AF446" s="430">
        <f t="shared" si="278"/>
        <v>16673</v>
      </c>
      <c r="AG446" s="178">
        <f t="shared" si="279"/>
        <v>1</v>
      </c>
      <c r="AH446" s="203">
        <f t="shared" si="280"/>
        <v>3.0703729342536573E-4</v>
      </c>
      <c r="AI446" s="714">
        <f>IFERROR(VLOOKUP($C446,'General Information'!$B$69:$C$88,2,0),0)</f>
        <v>0.13</v>
      </c>
      <c r="AJ446" s="749">
        <f t="shared" si="258"/>
        <v>18840.489999999998</v>
      </c>
      <c r="AK446" s="749">
        <f t="shared" si="259"/>
        <v>0</v>
      </c>
      <c r="AL446" s="749">
        <f t="shared" si="260"/>
        <v>0</v>
      </c>
      <c r="AM446" s="749">
        <f t="shared" si="261"/>
        <v>0</v>
      </c>
      <c r="AN446" s="749">
        <f t="shared" si="262"/>
        <v>0</v>
      </c>
      <c r="AO446" s="749">
        <f t="shared" si="263"/>
        <v>0</v>
      </c>
      <c r="AP446" s="749">
        <f t="shared" si="264"/>
        <v>0</v>
      </c>
      <c r="AQ446" s="749">
        <f t="shared" si="265"/>
        <v>0</v>
      </c>
      <c r="AR446" s="749">
        <f t="shared" si="266"/>
        <v>0</v>
      </c>
      <c r="AS446" s="749">
        <f t="shared" si="267"/>
        <v>0</v>
      </c>
    </row>
    <row r="447" spans="2:45" outlineLevel="1" x14ac:dyDescent="0.2">
      <c r="B447" s="114">
        <v>80</v>
      </c>
      <c r="C447" s="38" t="s">
        <v>556</v>
      </c>
      <c r="D447" s="38" t="s">
        <v>775</v>
      </c>
      <c r="E447" s="33"/>
      <c r="F447" s="57">
        <v>14010</v>
      </c>
      <c r="G447" s="33"/>
      <c r="H447" s="33">
        <v>1</v>
      </c>
      <c r="I447" s="33"/>
      <c r="J447" s="33"/>
      <c r="K447" s="33"/>
      <c r="L447" s="33"/>
      <c r="M447" s="33"/>
      <c r="N447" s="33"/>
      <c r="O447" s="33"/>
      <c r="P447" s="33"/>
      <c r="Q447" s="121"/>
      <c r="R447" s="120"/>
      <c r="S447" s="60"/>
      <c r="T447" s="60"/>
      <c r="U447" s="60"/>
      <c r="V447" s="176">
        <f t="shared" si="268"/>
        <v>0</v>
      </c>
      <c r="W447" s="176">
        <f t="shared" si="269"/>
        <v>14010</v>
      </c>
      <c r="X447" s="176">
        <f t="shared" si="270"/>
        <v>0</v>
      </c>
      <c r="Y447" s="176">
        <f t="shared" si="271"/>
        <v>0</v>
      </c>
      <c r="Z447" s="176">
        <f t="shared" si="272"/>
        <v>0</v>
      </c>
      <c r="AA447" s="176">
        <f t="shared" si="273"/>
        <v>0</v>
      </c>
      <c r="AB447" s="176">
        <f t="shared" si="274"/>
        <v>0</v>
      </c>
      <c r="AC447" s="176">
        <f t="shared" si="275"/>
        <v>0</v>
      </c>
      <c r="AD447" s="176">
        <f t="shared" si="276"/>
        <v>0</v>
      </c>
      <c r="AE447" s="176">
        <f t="shared" si="277"/>
        <v>0</v>
      </c>
      <c r="AF447" s="430">
        <f t="shared" si="278"/>
        <v>14010</v>
      </c>
      <c r="AG447" s="178">
        <f t="shared" si="279"/>
        <v>1</v>
      </c>
      <c r="AH447" s="203">
        <f t="shared" si="280"/>
        <v>2.5799750979963858E-4</v>
      </c>
      <c r="AI447" s="714">
        <f>IFERROR(VLOOKUP($C447,'General Information'!$B$69:$C$88,2,0),0)</f>
        <v>0.13</v>
      </c>
      <c r="AJ447" s="749">
        <f t="shared" si="258"/>
        <v>0</v>
      </c>
      <c r="AK447" s="749">
        <f t="shared" si="259"/>
        <v>15831.3</v>
      </c>
      <c r="AL447" s="749">
        <f t="shared" si="260"/>
        <v>0</v>
      </c>
      <c r="AM447" s="749">
        <f t="shared" si="261"/>
        <v>0</v>
      </c>
      <c r="AN447" s="749">
        <f t="shared" si="262"/>
        <v>0</v>
      </c>
      <c r="AO447" s="749">
        <f t="shared" si="263"/>
        <v>0</v>
      </c>
      <c r="AP447" s="749">
        <f t="shared" si="264"/>
        <v>0</v>
      </c>
      <c r="AQ447" s="749">
        <f t="shared" si="265"/>
        <v>0</v>
      </c>
      <c r="AR447" s="749">
        <f t="shared" si="266"/>
        <v>0</v>
      </c>
      <c r="AS447" s="749">
        <f t="shared" si="267"/>
        <v>0</v>
      </c>
    </row>
    <row r="448" spans="2:45" outlineLevel="1" x14ac:dyDescent="0.2">
      <c r="B448" s="114">
        <v>81</v>
      </c>
      <c r="C448" s="38" t="s">
        <v>556</v>
      </c>
      <c r="D448" s="38" t="s">
        <v>775</v>
      </c>
      <c r="E448" s="33"/>
      <c r="F448" s="57">
        <v>11256</v>
      </c>
      <c r="G448" s="33"/>
      <c r="H448" s="33"/>
      <c r="I448" s="33">
        <v>1</v>
      </c>
      <c r="J448" s="33"/>
      <c r="K448" s="33"/>
      <c r="L448" s="33"/>
      <c r="M448" s="33"/>
      <c r="N448" s="33"/>
      <c r="O448" s="33"/>
      <c r="P448" s="33"/>
      <c r="Q448" s="121"/>
      <c r="R448" s="120"/>
      <c r="S448" s="60"/>
      <c r="T448" s="60"/>
      <c r="U448" s="60"/>
      <c r="V448" s="176">
        <f t="shared" si="268"/>
        <v>0</v>
      </c>
      <c r="W448" s="176">
        <f t="shared" si="269"/>
        <v>0</v>
      </c>
      <c r="X448" s="176">
        <f t="shared" si="270"/>
        <v>11256</v>
      </c>
      <c r="Y448" s="176">
        <f t="shared" si="271"/>
        <v>0</v>
      </c>
      <c r="Z448" s="176">
        <f t="shared" si="272"/>
        <v>0</v>
      </c>
      <c r="AA448" s="176">
        <f t="shared" si="273"/>
        <v>0</v>
      </c>
      <c r="AB448" s="176">
        <f t="shared" si="274"/>
        <v>0</v>
      </c>
      <c r="AC448" s="176">
        <f t="shared" si="275"/>
        <v>0</v>
      </c>
      <c r="AD448" s="176">
        <f t="shared" si="276"/>
        <v>0</v>
      </c>
      <c r="AE448" s="176">
        <f t="shared" si="277"/>
        <v>0</v>
      </c>
      <c r="AF448" s="430">
        <f t="shared" si="278"/>
        <v>11256</v>
      </c>
      <c r="AG448" s="178">
        <f t="shared" si="279"/>
        <v>1</v>
      </c>
      <c r="AH448" s="203">
        <f t="shared" si="280"/>
        <v>2.072819393508017E-4</v>
      </c>
      <c r="AI448" s="714">
        <f>IFERROR(VLOOKUP($C448,'General Information'!$B$69:$C$88,2,0),0)</f>
        <v>0.13</v>
      </c>
      <c r="AJ448" s="749">
        <f t="shared" si="258"/>
        <v>0</v>
      </c>
      <c r="AK448" s="749">
        <f t="shared" si="259"/>
        <v>0</v>
      </c>
      <c r="AL448" s="749">
        <f t="shared" si="260"/>
        <v>12719.279999999999</v>
      </c>
      <c r="AM448" s="749">
        <f t="shared" si="261"/>
        <v>0</v>
      </c>
      <c r="AN448" s="749">
        <f t="shared" si="262"/>
        <v>0</v>
      </c>
      <c r="AO448" s="749">
        <f t="shared" si="263"/>
        <v>0</v>
      </c>
      <c r="AP448" s="749">
        <f t="shared" si="264"/>
        <v>0</v>
      </c>
      <c r="AQ448" s="749">
        <f t="shared" si="265"/>
        <v>0</v>
      </c>
      <c r="AR448" s="749">
        <f t="shared" si="266"/>
        <v>0</v>
      </c>
      <c r="AS448" s="749">
        <f t="shared" si="267"/>
        <v>0</v>
      </c>
    </row>
    <row r="449" spans="2:45" outlineLevel="1" x14ac:dyDescent="0.2">
      <c r="B449" s="114">
        <v>82</v>
      </c>
      <c r="C449" s="38" t="s">
        <v>556</v>
      </c>
      <c r="D449" s="38" t="s">
        <v>775</v>
      </c>
      <c r="E449" s="33"/>
      <c r="F449" s="57">
        <v>8407</v>
      </c>
      <c r="G449" s="33"/>
      <c r="H449" s="33"/>
      <c r="I449" s="33"/>
      <c r="J449" s="33">
        <v>1</v>
      </c>
      <c r="K449" s="33"/>
      <c r="L449" s="33"/>
      <c r="M449" s="33"/>
      <c r="N449" s="33"/>
      <c r="O449" s="33"/>
      <c r="P449" s="33"/>
      <c r="Q449" s="121"/>
      <c r="R449" s="120"/>
      <c r="S449" s="60"/>
      <c r="T449" s="60"/>
      <c r="U449" s="60"/>
      <c r="V449" s="176">
        <f t="shared" si="268"/>
        <v>0</v>
      </c>
      <c r="W449" s="176">
        <f t="shared" si="269"/>
        <v>0</v>
      </c>
      <c r="X449" s="176">
        <f t="shared" si="270"/>
        <v>0</v>
      </c>
      <c r="Y449" s="176">
        <f t="shared" si="271"/>
        <v>8407</v>
      </c>
      <c r="Z449" s="176">
        <f t="shared" si="272"/>
        <v>0</v>
      </c>
      <c r="AA449" s="176">
        <f t="shared" si="273"/>
        <v>0</v>
      </c>
      <c r="AB449" s="176">
        <f t="shared" si="274"/>
        <v>0</v>
      </c>
      <c r="AC449" s="176">
        <f t="shared" si="275"/>
        <v>0</v>
      </c>
      <c r="AD449" s="176">
        <f t="shared" si="276"/>
        <v>0</v>
      </c>
      <c r="AE449" s="176">
        <f t="shared" si="277"/>
        <v>0</v>
      </c>
      <c r="AF449" s="430">
        <f t="shared" si="278"/>
        <v>8407</v>
      </c>
      <c r="AG449" s="178">
        <f t="shared" si="279"/>
        <v>1</v>
      </c>
      <c r="AH449" s="203">
        <f t="shared" si="280"/>
        <v>1.5481692111959754E-4</v>
      </c>
      <c r="AI449" s="714">
        <f>IFERROR(VLOOKUP($C449,'General Information'!$B$69:$C$88,2,0),0)</f>
        <v>0.13</v>
      </c>
      <c r="AJ449" s="749">
        <f t="shared" si="258"/>
        <v>0</v>
      </c>
      <c r="AK449" s="749">
        <f t="shared" si="259"/>
        <v>0</v>
      </c>
      <c r="AL449" s="749">
        <f t="shared" si="260"/>
        <v>0</v>
      </c>
      <c r="AM449" s="749">
        <f t="shared" si="261"/>
        <v>9499.91</v>
      </c>
      <c r="AN449" s="749">
        <f t="shared" si="262"/>
        <v>0</v>
      </c>
      <c r="AO449" s="749">
        <f t="shared" si="263"/>
        <v>0</v>
      </c>
      <c r="AP449" s="749">
        <f t="shared" si="264"/>
        <v>0</v>
      </c>
      <c r="AQ449" s="749">
        <f t="shared" si="265"/>
        <v>0</v>
      </c>
      <c r="AR449" s="749">
        <f t="shared" si="266"/>
        <v>0</v>
      </c>
      <c r="AS449" s="749">
        <f t="shared" si="267"/>
        <v>0</v>
      </c>
    </row>
    <row r="450" spans="2:45" outlineLevel="1" x14ac:dyDescent="0.2">
      <c r="B450" s="114">
        <v>83</v>
      </c>
      <c r="C450" s="38" t="s">
        <v>556</v>
      </c>
      <c r="D450" s="38" t="s">
        <v>775</v>
      </c>
      <c r="E450" s="33"/>
      <c r="F450" s="57">
        <v>5458</v>
      </c>
      <c r="G450" s="33"/>
      <c r="H450" s="33"/>
      <c r="I450" s="33"/>
      <c r="J450" s="33"/>
      <c r="K450" s="33">
        <v>1</v>
      </c>
      <c r="L450" s="33"/>
      <c r="M450" s="33"/>
      <c r="N450" s="33"/>
      <c r="O450" s="33"/>
      <c r="P450" s="33"/>
      <c r="Q450" s="121"/>
      <c r="R450" s="120"/>
      <c r="S450" s="60"/>
      <c r="T450" s="60"/>
      <c r="U450" s="60"/>
      <c r="V450" s="176">
        <f t="shared" si="268"/>
        <v>0</v>
      </c>
      <c r="W450" s="176">
        <f t="shared" si="269"/>
        <v>0</v>
      </c>
      <c r="X450" s="176">
        <f t="shared" si="270"/>
        <v>0</v>
      </c>
      <c r="Y450" s="176">
        <f t="shared" si="271"/>
        <v>0</v>
      </c>
      <c r="Z450" s="176">
        <f t="shared" si="272"/>
        <v>5458</v>
      </c>
      <c r="AA450" s="176">
        <f t="shared" si="273"/>
        <v>0</v>
      </c>
      <c r="AB450" s="176">
        <f t="shared" si="274"/>
        <v>0</v>
      </c>
      <c r="AC450" s="176">
        <f t="shared" si="275"/>
        <v>0</v>
      </c>
      <c r="AD450" s="176">
        <f t="shared" si="276"/>
        <v>0</v>
      </c>
      <c r="AE450" s="176">
        <f t="shared" si="277"/>
        <v>0</v>
      </c>
      <c r="AF450" s="430">
        <f t="shared" si="278"/>
        <v>5458</v>
      </c>
      <c r="AG450" s="178">
        <f t="shared" si="279"/>
        <v>1</v>
      </c>
      <c r="AH450" s="203">
        <f t="shared" si="280"/>
        <v>1.0051037890695412E-4</v>
      </c>
      <c r="AI450" s="714">
        <f>IFERROR(VLOOKUP($C450,'General Information'!$B$69:$C$88,2,0),0)</f>
        <v>0.13</v>
      </c>
      <c r="AJ450" s="749">
        <f t="shared" si="258"/>
        <v>0</v>
      </c>
      <c r="AK450" s="749">
        <f t="shared" si="259"/>
        <v>0</v>
      </c>
      <c r="AL450" s="749">
        <f t="shared" si="260"/>
        <v>0</v>
      </c>
      <c r="AM450" s="749">
        <f t="shared" si="261"/>
        <v>0</v>
      </c>
      <c r="AN450" s="749">
        <f t="shared" si="262"/>
        <v>6167.5399999999991</v>
      </c>
      <c r="AO450" s="749">
        <f t="shared" si="263"/>
        <v>0</v>
      </c>
      <c r="AP450" s="749">
        <f t="shared" si="264"/>
        <v>0</v>
      </c>
      <c r="AQ450" s="749">
        <f t="shared" si="265"/>
        <v>0</v>
      </c>
      <c r="AR450" s="749">
        <f t="shared" si="266"/>
        <v>0</v>
      </c>
      <c r="AS450" s="749">
        <f t="shared" si="267"/>
        <v>0</v>
      </c>
    </row>
    <row r="451" spans="2:45" outlineLevel="1" x14ac:dyDescent="0.2">
      <c r="B451" s="114">
        <v>84</v>
      </c>
      <c r="C451" s="38" t="s">
        <v>556</v>
      </c>
      <c r="D451" s="38" t="s">
        <v>775</v>
      </c>
      <c r="E451" s="33"/>
      <c r="F451" s="57">
        <v>5751</v>
      </c>
      <c r="G451" s="33"/>
      <c r="H451" s="33"/>
      <c r="I451" s="33"/>
      <c r="J451" s="33"/>
      <c r="K451" s="33"/>
      <c r="L451" s="33">
        <v>1</v>
      </c>
      <c r="M451" s="33"/>
      <c r="N451" s="33"/>
      <c r="O451" s="33"/>
      <c r="P451" s="33"/>
      <c r="Q451" s="121"/>
      <c r="R451" s="120"/>
      <c r="S451" s="60"/>
      <c r="T451" s="60"/>
      <c r="U451" s="60"/>
      <c r="V451" s="176">
        <f t="shared" si="268"/>
        <v>0</v>
      </c>
      <c r="W451" s="176">
        <f t="shared" si="269"/>
        <v>0</v>
      </c>
      <c r="X451" s="176">
        <f t="shared" si="270"/>
        <v>0</v>
      </c>
      <c r="Y451" s="176">
        <f t="shared" si="271"/>
        <v>0</v>
      </c>
      <c r="Z451" s="176">
        <f t="shared" si="272"/>
        <v>0</v>
      </c>
      <c r="AA451" s="176">
        <f t="shared" si="273"/>
        <v>5751</v>
      </c>
      <c r="AB451" s="176">
        <f t="shared" si="274"/>
        <v>0</v>
      </c>
      <c r="AC451" s="176">
        <f t="shared" si="275"/>
        <v>0</v>
      </c>
      <c r="AD451" s="176">
        <f t="shared" si="276"/>
        <v>0</v>
      </c>
      <c r="AE451" s="176">
        <f t="shared" si="277"/>
        <v>0</v>
      </c>
      <c r="AF451" s="430">
        <f t="shared" si="278"/>
        <v>5751</v>
      </c>
      <c r="AG451" s="178">
        <f t="shared" si="279"/>
        <v>1</v>
      </c>
      <c r="AH451" s="203">
        <f t="shared" si="280"/>
        <v>1.0590604417257112E-4</v>
      </c>
      <c r="AI451" s="714">
        <f>IFERROR(VLOOKUP($C451,'General Information'!$B$69:$C$88,2,0),0)</f>
        <v>0.13</v>
      </c>
      <c r="AJ451" s="749">
        <f t="shared" si="258"/>
        <v>0</v>
      </c>
      <c r="AK451" s="749">
        <f t="shared" si="259"/>
        <v>0</v>
      </c>
      <c r="AL451" s="749">
        <f t="shared" si="260"/>
        <v>0</v>
      </c>
      <c r="AM451" s="749">
        <f t="shared" si="261"/>
        <v>0</v>
      </c>
      <c r="AN451" s="749">
        <f t="shared" si="262"/>
        <v>0</v>
      </c>
      <c r="AO451" s="749">
        <f t="shared" si="263"/>
        <v>6498.6299999999992</v>
      </c>
      <c r="AP451" s="749">
        <f t="shared" si="264"/>
        <v>0</v>
      </c>
      <c r="AQ451" s="749">
        <f t="shared" si="265"/>
        <v>0</v>
      </c>
      <c r="AR451" s="749">
        <f t="shared" si="266"/>
        <v>0</v>
      </c>
      <c r="AS451" s="749">
        <f t="shared" si="267"/>
        <v>0</v>
      </c>
    </row>
    <row r="452" spans="2:45" outlineLevel="1" x14ac:dyDescent="0.2">
      <c r="B452" s="114">
        <v>85</v>
      </c>
      <c r="C452" s="38" t="s">
        <v>556</v>
      </c>
      <c r="D452" s="38" t="s">
        <v>668</v>
      </c>
      <c r="E452" s="33"/>
      <c r="F452" s="57">
        <v>7149</v>
      </c>
      <c r="G452" s="33">
        <v>1</v>
      </c>
      <c r="H452" s="33"/>
      <c r="I452" s="33"/>
      <c r="J452" s="33"/>
      <c r="K452" s="33"/>
      <c r="L452" s="33"/>
      <c r="M452" s="33"/>
      <c r="N452" s="33"/>
      <c r="O452" s="33"/>
      <c r="P452" s="33"/>
      <c r="Q452" s="121"/>
      <c r="R452" s="120"/>
      <c r="S452" s="60"/>
      <c r="T452" s="60"/>
      <c r="U452" s="60"/>
      <c r="V452" s="176">
        <f t="shared" si="268"/>
        <v>7149</v>
      </c>
      <c r="W452" s="176">
        <f t="shared" si="269"/>
        <v>0</v>
      </c>
      <c r="X452" s="176">
        <f t="shared" si="270"/>
        <v>0</v>
      </c>
      <c r="Y452" s="176">
        <f t="shared" si="271"/>
        <v>0</v>
      </c>
      <c r="Z452" s="176">
        <f t="shared" si="272"/>
        <v>0</v>
      </c>
      <c r="AA452" s="176">
        <f t="shared" si="273"/>
        <v>0</v>
      </c>
      <c r="AB452" s="176">
        <f t="shared" si="274"/>
        <v>0</v>
      </c>
      <c r="AC452" s="176">
        <f t="shared" si="275"/>
        <v>0</v>
      </c>
      <c r="AD452" s="176">
        <f t="shared" si="276"/>
        <v>0</v>
      </c>
      <c r="AE452" s="176">
        <f t="shared" si="277"/>
        <v>0</v>
      </c>
      <c r="AF452" s="430">
        <f t="shared" si="278"/>
        <v>7149</v>
      </c>
      <c r="AG452" s="178">
        <f t="shared" si="279"/>
        <v>1</v>
      </c>
      <c r="AH452" s="203">
        <f t="shared" si="280"/>
        <v>1.316505494330918E-4</v>
      </c>
      <c r="AI452" s="714">
        <f>IFERROR(VLOOKUP($C452,'General Information'!$B$69:$C$88,2,0),0)</f>
        <v>0.13</v>
      </c>
      <c r="AJ452" s="749">
        <f t="shared" si="258"/>
        <v>8078.369999999999</v>
      </c>
      <c r="AK452" s="749">
        <f t="shared" si="259"/>
        <v>0</v>
      </c>
      <c r="AL452" s="749">
        <f t="shared" si="260"/>
        <v>0</v>
      </c>
      <c r="AM452" s="749">
        <f t="shared" si="261"/>
        <v>0</v>
      </c>
      <c r="AN452" s="749">
        <f t="shared" si="262"/>
        <v>0</v>
      </c>
      <c r="AO452" s="749">
        <f t="shared" si="263"/>
        <v>0</v>
      </c>
      <c r="AP452" s="749">
        <f t="shared" si="264"/>
        <v>0</v>
      </c>
      <c r="AQ452" s="749">
        <f t="shared" si="265"/>
        <v>0</v>
      </c>
      <c r="AR452" s="749">
        <f t="shared" si="266"/>
        <v>0</v>
      </c>
      <c r="AS452" s="749">
        <f t="shared" si="267"/>
        <v>0</v>
      </c>
    </row>
    <row r="453" spans="2:45" outlineLevel="1" x14ac:dyDescent="0.2">
      <c r="B453" s="114">
        <v>86</v>
      </c>
      <c r="C453" s="38" t="s">
        <v>556</v>
      </c>
      <c r="D453" s="38" t="s">
        <v>668</v>
      </c>
      <c r="E453" s="33"/>
      <c r="F453" s="57">
        <v>7352</v>
      </c>
      <c r="G453" s="33"/>
      <c r="H453" s="33">
        <v>1</v>
      </c>
      <c r="I453" s="33"/>
      <c r="J453" s="33"/>
      <c r="K453" s="33"/>
      <c r="L453" s="33"/>
      <c r="M453" s="33"/>
      <c r="N453" s="33"/>
      <c r="O453" s="33"/>
      <c r="P453" s="33"/>
      <c r="Q453" s="121"/>
      <c r="R453" s="120"/>
      <c r="S453" s="60"/>
      <c r="T453" s="60"/>
      <c r="U453" s="60"/>
      <c r="V453" s="176">
        <f t="shared" si="268"/>
        <v>0</v>
      </c>
      <c r="W453" s="176">
        <f t="shared" si="269"/>
        <v>7352</v>
      </c>
      <c r="X453" s="176">
        <f t="shared" si="270"/>
        <v>0</v>
      </c>
      <c r="Y453" s="176">
        <f t="shared" si="271"/>
        <v>0</v>
      </c>
      <c r="Z453" s="176">
        <f t="shared" si="272"/>
        <v>0</v>
      </c>
      <c r="AA453" s="176">
        <f t="shared" si="273"/>
        <v>0</v>
      </c>
      <c r="AB453" s="176">
        <f t="shared" si="274"/>
        <v>0</v>
      </c>
      <c r="AC453" s="176">
        <f t="shared" si="275"/>
        <v>0</v>
      </c>
      <c r="AD453" s="176">
        <f t="shared" si="276"/>
        <v>0</v>
      </c>
      <c r="AE453" s="176">
        <f t="shared" si="277"/>
        <v>0</v>
      </c>
      <c r="AF453" s="430">
        <f t="shared" si="278"/>
        <v>7352</v>
      </c>
      <c r="AG453" s="178">
        <f t="shared" si="279"/>
        <v>1</v>
      </c>
      <c r="AH453" s="203">
        <f t="shared" si="280"/>
        <v>1.3538884311541346E-4</v>
      </c>
      <c r="AI453" s="714">
        <f>IFERROR(VLOOKUP($C453,'General Information'!$B$69:$C$88,2,0),0)</f>
        <v>0.13</v>
      </c>
      <c r="AJ453" s="749">
        <f t="shared" si="258"/>
        <v>0</v>
      </c>
      <c r="AK453" s="749">
        <f t="shared" si="259"/>
        <v>8307.7599999999984</v>
      </c>
      <c r="AL453" s="749">
        <f t="shared" si="260"/>
        <v>0</v>
      </c>
      <c r="AM453" s="749">
        <f t="shared" si="261"/>
        <v>0</v>
      </c>
      <c r="AN453" s="749">
        <f t="shared" si="262"/>
        <v>0</v>
      </c>
      <c r="AO453" s="749">
        <f t="shared" si="263"/>
        <v>0</v>
      </c>
      <c r="AP453" s="749">
        <f t="shared" si="264"/>
        <v>0</v>
      </c>
      <c r="AQ453" s="749">
        <f t="shared" si="265"/>
        <v>0</v>
      </c>
      <c r="AR453" s="749">
        <f t="shared" si="266"/>
        <v>0</v>
      </c>
      <c r="AS453" s="749">
        <f t="shared" si="267"/>
        <v>0</v>
      </c>
    </row>
    <row r="454" spans="2:45" outlineLevel="1" x14ac:dyDescent="0.2">
      <c r="B454" s="114">
        <v>87</v>
      </c>
      <c r="C454" s="38" t="s">
        <v>556</v>
      </c>
      <c r="D454" s="38" t="s">
        <v>668</v>
      </c>
      <c r="E454" s="33"/>
      <c r="F454" s="57">
        <v>7560</v>
      </c>
      <c r="G454" s="33"/>
      <c r="H454" s="33"/>
      <c r="I454" s="33">
        <v>1</v>
      </c>
      <c r="J454" s="33"/>
      <c r="K454" s="33"/>
      <c r="L454" s="33"/>
      <c r="M454" s="33"/>
      <c r="N454" s="33"/>
      <c r="O454" s="33"/>
      <c r="P454" s="33"/>
      <c r="Q454" s="121"/>
      <c r="R454" s="120"/>
      <c r="S454" s="60"/>
      <c r="T454" s="60"/>
      <c r="U454" s="60"/>
      <c r="V454" s="176">
        <f t="shared" si="268"/>
        <v>0</v>
      </c>
      <c r="W454" s="176">
        <f t="shared" si="269"/>
        <v>0</v>
      </c>
      <c r="X454" s="176">
        <f t="shared" si="270"/>
        <v>7560</v>
      </c>
      <c r="Y454" s="176">
        <f t="shared" si="271"/>
        <v>0</v>
      </c>
      <c r="Z454" s="176">
        <f t="shared" si="272"/>
        <v>0</v>
      </c>
      <c r="AA454" s="176">
        <f t="shared" si="273"/>
        <v>0</v>
      </c>
      <c r="AB454" s="176">
        <f t="shared" si="274"/>
        <v>0</v>
      </c>
      <c r="AC454" s="176">
        <f t="shared" si="275"/>
        <v>0</v>
      </c>
      <c r="AD454" s="176">
        <f t="shared" si="276"/>
        <v>0</v>
      </c>
      <c r="AE454" s="176">
        <f t="shared" si="277"/>
        <v>0</v>
      </c>
      <c r="AF454" s="430">
        <f t="shared" si="278"/>
        <v>7560</v>
      </c>
      <c r="AG454" s="178">
        <f t="shared" si="279"/>
        <v>1</v>
      </c>
      <c r="AH454" s="203">
        <f t="shared" si="280"/>
        <v>1.3921921299680712E-4</v>
      </c>
      <c r="AI454" s="714">
        <f>IFERROR(VLOOKUP($C454,'General Information'!$B$69:$C$88,2,0),0)</f>
        <v>0.13</v>
      </c>
      <c r="AJ454" s="749">
        <f t="shared" si="258"/>
        <v>0</v>
      </c>
      <c r="AK454" s="749">
        <f t="shared" si="259"/>
        <v>0</v>
      </c>
      <c r="AL454" s="749">
        <f t="shared" si="260"/>
        <v>8542.7999999999993</v>
      </c>
      <c r="AM454" s="749">
        <f t="shared" si="261"/>
        <v>0</v>
      </c>
      <c r="AN454" s="749">
        <f t="shared" si="262"/>
        <v>0</v>
      </c>
      <c r="AO454" s="749">
        <f t="shared" si="263"/>
        <v>0</v>
      </c>
      <c r="AP454" s="749">
        <f t="shared" si="264"/>
        <v>0</v>
      </c>
      <c r="AQ454" s="749">
        <f t="shared" si="265"/>
        <v>0</v>
      </c>
      <c r="AR454" s="749">
        <f t="shared" si="266"/>
        <v>0</v>
      </c>
      <c r="AS454" s="749">
        <f t="shared" si="267"/>
        <v>0</v>
      </c>
    </row>
    <row r="455" spans="2:45" outlineLevel="1" x14ac:dyDescent="0.2">
      <c r="B455" s="114">
        <v>88</v>
      </c>
      <c r="C455" s="38" t="s">
        <v>556</v>
      </c>
      <c r="D455" s="38" t="s">
        <v>668</v>
      </c>
      <c r="E455" s="33"/>
      <c r="F455" s="57">
        <v>7774</v>
      </c>
      <c r="G455" s="33"/>
      <c r="H455" s="33"/>
      <c r="I455" s="33"/>
      <c r="J455" s="33">
        <v>1</v>
      </c>
      <c r="K455" s="33"/>
      <c r="L455" s="33"/>
      <c r="M455" s="33"/>
      <c r="N455" s="33"/>
      <c r="O455" s="33"/>
      <c r="P455" s="33"/>
      <c r="Q455" s="121"/>
      <c r="R455" s="120"/>
      <c r="S455" s="60"/>
      <c r="T455" s="60"/>
      <c r="U455" s="60"/>
      <c r="V455" s="176">
        <f t="shared" si="268"/>
        <v>0</v>
      </c>
      <c r="W455" s="176">
        <f t="shared" si="269"/>
        <v>0</v>
      </c>
      <c r="X455" s="176">
        <f t="shared" si="270"/>
        <v>0</v>
      </c>
      <c r="Y455" s="176">
        <f t="shared" si="271"/>
        <v>7774</v>
      </c>
      <c r="Z455" s="176">
        <f t="shared" si="272"/>
        <v>0</v>
      </c>
      <c r="AA455" s="176">
        <f t="shared" si="273"/>
        <v>0</v>
      </c>
      <c r="AB455" s="176">
        <f t="shared" si="274"/>
        <v>0</v>
      </c>
      <c r="AC455" s="176">
        <f t="shared" si="275"/>
        <v>0</v>
      </c>
      <c r="AD455" s="176">
        <f t="shared" si="276"/>
        <v>0</v>
      </c>
      <c r="AE455" s="176">
        <f t="shared" si="277"/>
        <v>0</v>
      </c>
      <c r="AF455" s="430">
        <f t="shared" si="278"/>
        <v>7774</v>
      </c>
      <c r="AG455" s="178">
        <f t="shared" si="279"/>
        <v>1</v>
      </c>
      <c r="AH455" s="203">
        <f t="shared" si="280"/>
        <v>1.431600743170871E-4</v>
      </c>
      <c r="AI455" s="714">
        <f>IFERROR(VLOOKUP($C455,'General Information'!$B$69:$C$88,2,0),0)</f>
        <v>0.13</v>
      </c>
      <c r="AJ455" s="749">
        <f t="shared" si="258"/>
        <v>0</v>
      </c>
      <c r="AK455" s="749">
        <f t="shared" si="259"/>
        <v>0</v>
      </c>
      <c r="AL455" s="749">
        <f t="shared" si="260"/>
        <v>0</v>
      </c>
      <c r="AM455" s="749">
        <f t="shared" si="261"/>
        <v>8784.619999999999</v>
      </c>
      <c r="AN455" s="749">
        <f t="shared" si="262"/>
        <v>0</v>
      </c>
      <c r="AO455" s="749">
        <f t="shared" si="263"/>
        <v>0</v>
      </c>
      <c r="AP455" s="749">
        <f t="shared" si="264"/>
        <v>0</v>
      </c>
      <c r="AQ455" s="749">
        <f t="shared" si="265"/>
        <v>0</v>
      </c>
      <c r="AR455" s="749">
        <f t="shared" si="266"/>
        <v>0</v>
      </c>
      <c r="AS455" s="749">
        <f t="shared" si="267"/>
        <v>0</v>
      </c>
    </row>
    <row r="456" spans="2:45" outlineLevel="1" x14ac:dyDescent="0.2">
      <c r="B456" s="114">
        <v>89</v>
      </c>
      <c r="C456" s="38" t="s">
        <v>556</v>
      </c>
      <c r="D456" s="38" t="s">
        <v>668</v>
      </c>
      <c r="E456" s="33"/>
      <c r="F456" s="57">
        <v>7994</v>
      </c>
      <c r="G456" s="33"/>
      <c r="H456" s="33"/>
      <c r="I456" s="33"/>
      <c r="J456" s="33"/>
      <c r="K456" s="33">
        <v>1</v>
      </c>
      <c r="L456" s="33"/>
      <c r="M456" s="33"/>
      <c r="N456" s="33"/>
      <c r="O456" s="33"/>
      <c r="P456" s="33"/>
      <c r="Q456" s="121"/>
      <c r="R456" s="120"/>
      <c r="S456" s="60"/>
      <c r="T456" s="60"/>
      <c r="U456" s="60"/>
      <c r="V456" s="176">
        <f t="shared" si="268"/>
        <v>0</v>
      </c>
      <c r="W456" s="176">
        <f t="shared" si="269"/>
        <v>0</v>
      </c>
      <c r="X456" s="176">
        <f t="shared" si="270"/>
        <v>0</v>
      </c>
      <c r="Y456" s="176">
        <f t="shared" si="271"/>
        <v>0</v>
      </c>
      <c r="Z456" s="176">
        <f t="shared" si="272"/>
        <v>7994</v>
      </c>
      <c r="AA456" s="176">
        <f t="shared" si="273"/>
        <v>0</v>
      </c>
      <c r="AB456" s="176">
        <f t="shared" si="274"/>
        <v>0</v>
      </c>
      <c r="AC456" s="176">
        <f t="shared" si="275"/>
        <v>0</v>
      </c>
      <c r="AD456" s="176">
        <f t="shared" si="276"/>
        <v>0</v>
      </c>
      <c r="AE456" s="176">
        <f t="shared" si="277"/>
        <v>0</v>
      </c>
      <c r="AF456" s="430">
        <f t="shared" si="278"/>
        <v>7994</v>
      </c>
      <c r="AG456" s="178">
        <f t="shared" si="279"/>
        <v>1</v>
      </c>
      <c r="AH456" s="203">
        <f t="shared" si="280"/>
        <v>1.4721142707625344E-4</v>
      </c>
      <c r="AI456" s="714">
        <f>IFERROR(VLOOKUP($C456,'General Information'!$B$69:$C$88,2,0),0)</f>
        <v>0.13</v>
      </c>
      <c r="AJ456" s="749">
        <f t="shared" si="258"/>
        <v>0</v>
      </c>
      <c r="AK456" s="749">
        <f t="shared" si="259"/>
        <v>0</v>
      </c>
      <c r="AL456" s="749">
        <f t="shared" si="260"/>
        <v>0</v>
      </c>
      <c r="AM456" s="749">
        <f t="shared" si="261"/>
        <v>0</v>
      </c>
      <c r="AN456" s="749">
        <f t="shared" si="262"/>
        <v>9033.2199999999993</v>
      </c>
      <c r="AO456" s="749">
        <f t="shared" si="263"/>
        <v>0</v>
      </c>
      <c r="AP456" s="749">
        <f t="shared" si="264"/>
        <v>0</v>
      </c>
      <c r="AQ456" s="749">
        <f t="shared" si="265"/>
        <v>0</v>
      </c>
      <c r="AR456" s="749">
        <f t="shared" si="266"/>
        <v>0</v>
      </c>
      <c r="AS456" s="749">
        <f t="shared" si="267"/>
        <v>0</v>
      </c>
    </row>
    <row r="457" spans="2:45" outlineLevel="1" x14ac:dyDescent="0.2">
      <c r="B457" s="114">
        <v>90</v>
      </c>
      <c r="C457" s="38" t="s">
        <v>556</v>
      </c>
      <c r="D457" s="38" t="s">
        <v>668</v>
      </c>
      <c r="E457" s="33"/>
      <c r="F457" s="57">
        <v>8221</v>
      </c>
      <c r="G457" s="33"/>
      <c r="H457" s="33"/>
      <c r="I457" s="33"/>
      <c r="J457" s="33"/>
      <c r="K457" s="33"/>
      <c r="L457" s="33">
        <v>1</v>
      </c>
      <c r="M457" s="33"/>
      <c r="N457" s="33"/>
      <c r="O457" s="33"/>
      <c r="P457" s="33"/>
      <c r="Q457" s="121"/>
      <c r="R457" s="120"/>
      <c r="S457" s="60"/>
      <c r="T457" s="60"/>
      <c r="U457" s="60"/>
      <c r="V457" s="176">
        <f t="shared" si="268"/>
        <v>0</v>
      </c>
      <c r="W457" s="176">
        <f t="shared" si="269"/>
        <v>0</v>
      </c>
      <c r="X457" s="176">
        <f t="shared" si="270"/>
        <v>0</v>
      </c>
      <c r="Y457" s="176">
        <f t="shared" si="271"/>
        <v>0</v>
      </c>
      <c r="Z457" s="176">
        <f t="shared" si="272"/>
        <v>0</v>
      </c>
      <c r="AA457" s="176">
        <f t="shared" si="273"/>
        <v>8221</v>
      </c>
      <c r="AB457" s="176">
        <f t="shared" si="274"/>
        <v>0</v>
      </c>
      <c r="AC457" s="176">
        <f t="shared" si="275"/>
        <v>0</v>
      </c>
      <c r="AD457" s="176">
        <f t="shared" si="276"/>
        <v>0</v>
      </c>
      <c r="AE457" s="176">
        <f t="shared" si="277"/>
        <v>0</v>
      </c>
      <c r="AF457" s="430">
        <f t="shared" si="278"/>
        <v>8221</v>
      </c>
      <c r="AG457" s="178">
        <f t="shared" si="279"/>
        <v>1</v>
      </c>
      <c r="AH457" s="203">
        <f t="shared" si="280"/>
        <v>1.5139168651412052E-4</v>
      </c>
      <c r="AI457" s="714">
        <f>IFERROR(VLOOKUP($C457,'General Information'!$B$69:$C$88,2,0),0)</f>
        <v>0.13</v>
      </c>
      <c r="AJ457" s="749">
        <f t="shared" si="258"/>
        <v>0</v>
      </c>
      <c r="AK457" s="749">
        <f t="shared" si="259"/>
        <v>0</v>
      </c>
      <c r="AL457" s="749">
        <f t="shared" si="260"/>
        <v>0</v>
      </c>
      <c r="AM457" s="749">
        <f t="shared" si="261"/>
        <v>0</v>
      </c>
      <c r="AN457" s="749">
        <f t="shared" si="262"/>
        <v>0</v>
      </c>
      <c r="AO457" s="749">
        <f t="shared" si="263"/>
        <v>9289.73</v>
      </c>
      <c r="AP457" s="749">
        <f t="shared" si="264"/>
        <v>0</v>
      </c>
      <c r="AQ457" s="749">
        <f t="shared" si="265"/>
        <v>0</v>
      </c>
      <c r="AR457" s="749">
        <f t="shared" si="266"/>
        <v>0</v>
      </c>
      <c r="AS457" s="749">
        <f t="shared" si="267"/>
        <v>0</v>
      </c>
    </row>
    <row r="458" spans="2:45" outlineLevel="1" x14ac:dyDescent="0.2">
      <c r="B458" s="114">
        <v>91</v>
      </c>
      <c r="C458" s="38" t="s">
        <v>556</v>
      </c>
      <c r="D458" s="38" t="s">
        <v>179</v>
      </c>
      <c r="E458" s="33"/>
      <c r="F458" s="57">
        <v>3600</v>
      </c>
      <c r="G458" s="33">
        <v>1</v>
      </c>
      <c r="H458" s="33">
        <v>1</v>
      </c>
      <c r="I458" s="33">
        <v>1</v>
      </c>
      <c r="J458" s="33">
        <v>1</v>
      </c>
      <c r="K458" s="33">
        <v>1</v>
      </c>
      <c r="L458" s="33"/>
      <c r="M458" s="33"/>
      <c r="N458" s="33"/>
      <c r="O458" s="33"/>
      <c r="P458" s="33"/>
      <c r="Q458" s="121"/>
      <c r="R458" s="120"/>
      <c r="S458" s="60"/>
      <c r="T458" s="60"/>
      <c r="U458" s="60"/>
      <c r="V458" s="176">
        <f t="shared" si="268"/>
        <v>3600</v>
      </c>
      <c r="W458" s="176">
        <f t="shared" si="269"/>
        <v>3600</v>
      </c>
      <c r="X458" s="176">
        <f t="shared" si="270"/>
        <v>3600</v>
      </c>
      <c r="Y458" s="176">
        <f t="shared" si="271"/>
        <v>3600</v>
      </c>
      <c r="Z458" s="176">
        <f t="shared" si="272"/>
        <v>3600</v>
      </c>
      <c r="AA458" s="176">
        <f t="shared" si="273"/>
        <v>0</v>
      </c>
      <c r="AB458" s="176">
        <f t="shared" si="274"/>
        <v>0</v>
      </c>
      <c r="AC458" s="176">
        <f t="shared" si="275"/>
        <v>0</v>
      </c>
      <c r="AD458" s="176">
        <f t="shared" si="276"/>
        <v>0</v>
      </c>
      <c r="AE458" s="176">
        <f t="shared" si="277"/>
        <v>0</v>
      </c>
      <c r="AF458" s="430">
        <f t="shared" si="278"/>
        <v>18000</v>
      </c>
      <c r="AG458" s="178">
        <f t="shared" si="279"/>
        <v>5</v>
      </c>
      <c r="AH458" s="203">
        <f t="shared" si="280"/>
        <v>3.3147431665906453E-4</v>
      </c>
      <c r="AI458" s="714">
        <f>IFERROR(VLOOKUP($C458,'General Information'!$B$69:$C$88,2,0),0)</f>
        <v>0.13</v>
      </c>
      <c r="AJ458" s="749">
        <f t="shared" si="258"/>
        <v>4067.9999999999995</v>
      </c>
      <c r="AK458" s="749">
        <f t="shared" si="259"/>
        <v>4067.9999999999995</v>
      </c>
      <c r="AL458" s="749">
        <f t="shared" si="260"/>
        <v>4067.9999999999995</v>
      </c>
      <c r="AM458" s="749">
        <f t="shared" si="261"/>
        <v>4067.9999999999995</v>
      </c>
      <c r="AN458" s="749">
        <f t="shared" si="262"/>
        <v>4067.9999999999995</v>
      </c>
      <c r="AO458" s="749">
        <f t="shared" si="263"/>
        <v>0</v>
      </c>
      <c r="AP458" s="749">
        <f t="shared" si="264"/>
        <v>0</v>
      </c>
      <c r="AQ458" s="749">
        <f t="shared" si="265"/>
        <v>0</v>
      </c>
      <c r="AR458" s="749">
        <f t="shared" si="266"/>
        <v>0</v>
      </c>
      <c r="AS458" s="749">
        <f t="shared" si="267"/>
        <v>0</v>
      </c>
    </row>
    <row r="459" spans="2:45" outlineLevel="1" x14ac:dyDescent="0.2">
      <c r="B459" s="114">
        <v>92</v>
      </c>
      <c r="C459" s="38" t="s">
        <v>556</v>
      </c>
      <c r="D459" s="38" t="s">
        <v>179</v>
      </c>
      <c r="E459" s="33"/>
      <c r="F459" s="57">
        <v>1200</v>
      </c>
      <c r="G459" s="33"/>
      <c r="H459" s="33"/>
      <c r="I459" s="33"/>
      <c r="J459" s="33"/>
      <c r="K459" s="33"/>
      <c r="L459" s="33">
        <v>1</v>
      </c>
      <c r="M459" s="33"/>
      <c r="N459" s="33"/>
      <c r="O459" s="33"/>
      <c r="P459" s="33"/>
      <c r="Q459" s="121"/>
      <c r="R459" s="120"/>
      <c r="S459" s="60"/>
      <c r="T459" s="60"/>
      <c r="U459" s="60"/>
      <c r="V459" s="176">
        <f t="shared" si="268"/>
        <v>0</v>
      </c>
      <c r="W459" s="176">
        <f t="shared" si="269"/>
        <v>0</v>
      </c>
      <c r="X459" s="176">
        <f t="shared" si="270"/>
        <v>0</v>
      </c>
      <c r="Y459" s="176">
        <f t="shared" si="271"/>
        <v>0</v>
      </c>
      <c r="Z459" s="176">
        <f t="shared" si="272"/>
        <v>0</v>
      </c>
      <c r="AA459" s="176">
        <f t="shared" si="273"/>
        <v>1200</v>
      </c>
      <c r="AB459" s="176">
        <f t="shared" si="274"/>
        <v>0</v>
      </c>
      <c r="AC459" s="176">
        <f t="shared" si="275"/>
        <v>0</v>
      </c>
      <c r="AD459" s="176">
        <f t="shared" si="276"/>
        <v>0</v>
      </c>
      <c r="AE459" s="176">
        <f t="shared" si="277"/>
        <v>0</v>
      </c>
      <c r="AF459" s="430">
        <f t="shared" si="278"/>
        <v>1200</v>
      </c>
      <c r="AG459" s="178">
        <f t="shared" si="279"/>
        <v>1</v>
      </c>
      <c r="AH459" s="203">
        <f t="shared" si="280"/>
        <v>2.2098287777270971E-5</v>
      </c>
      <c r="AI459" s="714">
        <f>IFERROR(VLOOKUP($C459,'General Information'!$B$69:$C$88,2,0),0)</f>
        <v>0.13</v>
      </c>
      <c r="AJ459" s="749">
        <f t="shared" si="258"/>
        <v>0</v>
      </c>
      <c r="AK459" s="749">
        <f t="shared" si="259"/>
        <v>0</v>
      </c>
      <c r="AL459" s="749">
        <f t="shared" si="260"/>
        <v>0</v>
      </c>
      <c r="AM459" s="749">
        <f t="shared" si="261"/>
        <v>0</v>
      </c>
      <c r="AN459" s="749">
        <f t="shared" si="262"/>
        <v>0</v>
      </c>
      <c r="AO459" s="749">
        <f t="shared" si="263"/>
        <v>1355.9999999999998</v>
      </c>
      <c r="AP459" s="749">
        <f t="shared" si="264"/>
        <v>0</v>
      </c>
      <c r="AQ459" s="749">
        <f t="shared" si="265"/>
        <v>0</v>
      </c>
      <c r="AR459" s="749">
        <f t="shared" si="266"/>
        <v>0</v>
      </c>
      <c r="AS459" s="749">
        <f t="shared" si="267"/>
        <v>0</v>
      </c>
    </row>
    <row r="460" spans="2:45" outlineLevel="1" x14ac:dyDescent="0.2">
      <c r="B460" s="114">
        <v>93</v>
      </c>
      <c r="C460" s="38" t="s">
        <v>557</v>
      </c>
      <c r="D460" s="38" t="s">
        <v>784</v>
      </c>
      <c r="E460" s="33"/>
      <c r="F460" s="57">
        <v>76680</v>
      </c>
      <c r="G460" s="33">
        <v>1</v>
      </c>
      <c r="H460" s="33">
        <v>1.0263</v>
      </c>
      <c r="I460" s="33">
        <v>1.05329169</v>
      </c>
      <c r="J460" s="33">
        <v>1.0809932614469999</v>
      </c>
      <c r="K460" s="33">
        <v>1.1094233842230561</v>
      </c>
      <c r="L460" s="33">
        <v>1.1386012192281225</v>
      </c>
      <c r="M460" s="33"/>
      <c r="N460" s="33"/>
      <c r="O460" s="33"/>
      <c r="P460" s="33"/>
      <c r="Q460" s="121"/>
      <c r="R460" s="120"/>
      <c r="S460" s="60"/>
      <c r="T460" s="60"/>
      <c r="U460" s="60"/>
      <c r="V460" s="176">
        <f t="shared" si="268"/>
        <v>76680</v>
      </c>
      <c r="W460" s="176">
        <f t="shared" si="269"/>
        <v>78696.683999999994</v>
      </c>
      <c r="X460" s="176">
        <f t="shared" si="270"/>
        <v>80766.406789200002</v>
      </c>
      <c r="Y460" s="176">
        <f t="shared" si="271"/>
        <v>82890.563287755955</v>
      </c>
      <c r="Z460" s="176">
        <f t="shared" si="272"/>
        <v>85070.585102223937</v>
      </c>
      <c r="AA460" s="176">
        <f t="shared" si="273"/>
        <v>87307.941490412428</v>
      </c>
      <c r="AB460" s="176">
        <f t="shared" si="274"/>
        <v>0</v>
      </c>
      <c r="AC460" s="176">
        <f t="shared" si="275"/>
        <v>0</v>
      </c>
      <c r="AD460" s="176">
        <f t="shared" si="276"/>
        <v>0</v>
      </c>
      <c r="AE460" s="176">
        <f t="shared" si="277"/>
        <v>0</v>
      </c>
      <c r="AF460" s="430">
        <f t="shared" si="278"/>
        <v>491412.18066959234</v>
      </c>
      <c r="AG460" s="178">
        <f t="shared" si="279"/>
        <v>6.4086095548981783</v>
      </c>
      <c r="AH460" s="203">
        <f t="shared" si="280"/>
        <v>9.0494731547441053E-3</v>
      </c>
      <c r="AI460" s="714">
        <f>IFERROR(VLOOKUP($C460,'General Information'!$B$69:$C$88,2,0),0)</f>
        <v>0.16</v>
      </c>
      <c r="AJ460" s="749">
        <f t="shared" si="258"/>
        <v>88948.799999999988</v>
      </c>
      <c r="AK460" s="749">
        <f t="shared" si="259"/>
        <v>91288.15343999998</v>
      </c>
      <c r="AL460" s="749">
        <f t="shared" si="260"/>
        <v>93689.031875471992</v>
      </c>
      <c r="AM460" s="749">
        <f t="shared" si="261"/>
        <v>96153.053413796908</v>
      </c>
      <c r="AN460" s="749">
        <f t="shared" si="262"/>
        <v>98681.878718579756</v>
      </c>
      <c r="AO460" s="749">
        <f t="shared" si="263"/>
        <v>101277.21212887841</v>
      </c>
      <c r="AP460" s="749">
        <f t="shared" si="264"/>
        <v>0</v>
      </c>
      <c r="AQ460" s="749">
        <f t="shared" si="265"/>
        <v>0</v>
      </c>
      <c r="AR460" s="749">
        <f t="shared" si="266"/>
        <v>0</v>
      </c>
      <c r="AS460" s="749">
        <f t="shared" si="267"/>
        <v>0</v>
      </c>
    </row>
    <row r="461" spans="2:45" outlineLevel="1" x14ac:dyDescent="0.2">
      <c r="B461" s="114">
        <v>94</v>
      </c>
      <c r="C461" s="38" t="s">
        <v>557</v>
      </c>
      <c r="D461" s="38" t="s">
        <v>785</v>
      </c>
      <c r="E461" s="33"/>
      <c r="F461" s="57">
        <v>92820</v>
      </c>
      <c r="G461" s="33">
        <v>1</v>
      </c>
      <c r="H461" s="33">
        <v>1.0263</v>
      </c>
      <c r="I461" s="33">
        <v>1.05329169</v>
      </c>
      <c r="J461" s="33">
        <v>1.0809932614469999</v>
      </c>
      <c r="K461" s="33">
        <v>1.1094233842230561</v>
      </c>
      <c r="L461" s="33">
        <v>1.1386012192281225</v>
      </c>
      <c r="M461" s="33"/>
      <c r="N461" s="33"/>
      <c r="O461" s="33"/>
      <c r="P461" s="33"/>
      <c r="Q461" s="121"/>
      <c r="R461" s="120"/>
      <c r="S461" s="60"/>
      <c r="T461" s="60"/>
      <c r="U461" s="60"/>
      <c r="V461" s="176">
        <f t="shared" si="268"/>
        <v>92820</v>
      </c>
      <c r="W461" s="176">
        <f t="shared" si="269"/>
        <v>95261.165999999997</v>
      </c>
      <c r="X461" s="176">
        <f t="shared" si="270"/>
        <v>97766.534665800005</v>
      </c>
      <c r="Y461" s="176">
        <f t="shared" si="271"/>
        <v>100337.79452751053</v>
      </c>
      <c r="Z461" s="176">
        <f t="shared" si="272"/>
        <v>102976.67852358407</v>
      </c>
      <c r="AA461" s="176">
        <f t="shared" si="273"/>
        <v>105684.96516875434</v>
      </c>
      <c r="AB461" s="176">
        <f t="shared" si="274"/>
        <v>0</v>
      </c>
      <c r="AC461" s="176">
        <f t="shared" si="275"/>
        <v>0</v>
      </c>
      <c r="AD461" s="176">
        <f t="shared" si="276"/>
        <v>0</v>
      </c>
      <c r="AE461" s="176">
        <f t="shared" si="277"/>
        <v>0</v>
      </c>
      <c r="AF461" s="430">
        <f t="shared" si="278"/>
        <v>594847.13888564892</v>
      </c>
      <c r="AG461" s="178">
        <f t="shared" si="279"/>
        <v>6.4086095548981783</v>
      </c>
      <c r="AH461" s="203">
        <f t="shared" si="280"/>
        <v>1.0954252715484452E-2</v>
      </c>
      <c r="AI461" s="714">
        <f>IFERROR(VLOOKUP($C461,'General Information'!$B$69:$C$88,2,0),0)</f>
        <v>0.16</v>
      </c>
      <c r="AJ461" s="749">
        <f t="shared" si="258"/>
        <v>107671.2</v>
      </c>
      <c r="AK461" s="749">
        <f t="shared" si="259"/>
        <v>110502.95255999999</v>
      </c>
      <c r="AL461" s="749">
        <f t="shared" si="260"/>
        <v>113409.18021232799</v>
      </c>
      <c r="AM461" s="749">
        <f t="shared" si="261"/>
        <v>116391.84165191221</v>
      </c>
      <c r="AN461" s="749">
        <f t="shared" si="262"/>
        <v>119452.9470873575</v>
      </c>
      <c r="AO461" s="749">
        <f t="shared" si="263"/>
        <v>122594.55959575502</v>
      </c>
      <c r="AP461" s="749">
        <f t="shared" si="264"/>
        <v>0</v>
      </c>
      <c r="AQ461" s="749">
        <f t="shared" si="265"/>
        <v>0</v>
      </c>
      <c r="AR461" s="749">
        <f t="shared" si="266"/>
        <v>0</v>
      </c>
      <c r="AS461" s="749">
        <f t="shared" si="267"/>
        <v>0</v>
      </c>
    </row>
    <row r="462" spans="2:45" outlineLevel="1" x14ac:dyDescent="0.2">
      <c r="B462" s="114">
        <v>95</v>
      </c>
      <c r="C462" s="38" t="s">
        <v>557</v>
      </c>
      <c r="D462" s="38" t="s">
        <v>179</v>
      </c>
      <c r="E462" s="33"/>
      <c r="F462" s="57">
        <v>20000</v>
      </c>
      <c r="G462" s="33">
        <v>1</v>
      </c>
      <c r="H462" s="33">
        <v>1.0263</v>
      </c>
      <c r="I462" s="33">
        <v>1.05329169</v>
      </c>
      <c r="J462" s="33">
        <v>1.0809932614469999</v>
      </c>
      <c r="K462" s="33">
        <v>1.1094233842230561</v>
      </c>
      <c r="L462" s="33">
        <v>1.1386012192281225</v>
      </c>
      <c r="M462" s="33"/>
      <c r="N462" s="33"/>
      <c r="O462" s="33"/>
      <c r="P462" s="33"/>
      <c r="Q462" s="121"/>
      <c r="R462" s="120"/>
      <c r="S462" s="60"/>
      <c r="T462" s="60"/>
      <c r="U462" s="60"/>
      <c r="V462" s="176">
        <f t="shared" si="268"/>
        <v>20000</v>
      </c>
      <c r="W462" s="176">
        <f t="shared" si="269"/>
        <v>20526</v>
      </c>
      <c r="X462" s="176">
        <f t="shared" si="270"/>
        <v>21065.8338</v>
      </c>
      <c r="Y462" s="176">
        <f t="shared" si="271"/>
        <v>21619.865228939998</v>
      </c>
      <c r="Z462" s="176">
        <f t="shared" si="272"/>
        <v>22188.46768446112</v>
      </c>
      <c r="AA462" s="176">
        <f t="shared" si="273"/>
        <v>22772.02438456245</v>
      </c>
      <c r="AB462" s="176">
        <f t="shared" si="274"/>
        <v>0</v>
      </c>
      <c r="AC462" s="176">
        <f t="shared" si="275"/>
        <v>0</v>
      </c>
      <c r="AD462" s="176">
        <f t="shared" si="276"/>
        <v>0</v>
      </c>
      <c r="AE462" s="176">
        <f t="shared" si="277"/>
        <v>0</v>
      </c>
      <c r="AF462" s="430">
        <f t="shared" si="278"/>
        <v>128172.19109796357</v>
      </c>
      <c r="AG462" s="178">
        <f t="shared" si="279"/>
        <v>6.4086095548981783</v>
      </c>
      <c r="AH462" s="203">
        <f t="shared" si="280"/>
        <v>2.3603216366051396E-3</v>
      </c>
      <c r="AI462" s="714">
        <f>IFERROR(VLOOKUP($C462,'General Information'!$B$69:$C$88,2,0),0)</f>
        <v>0.16</v>
      </c>
      <c r="AJ462" s="749">
        <f t="shared" si="258"/>
        <v>23200</v>
      </c>
      <c r="AK462" s="749">
        <f t="shared" si="259"/>
        <v>23810.16</v>
      </c>
      <c r="AL462" s="749">
        <f t="shared" si="260"/>
        <v>24436.367208</v>
      </c>
      <c r="AM462" s="749">
        <f t="shared" si="261"/>
        <v>25079.043665570396</v>
      </c>
      <c r="AN462" s="749">
        <f t="shared" si="262"/>
        <v>25738.622513974897</v>
      </c>
      <c r="AO462" s="749">
        <f t="shared" si="263"/>
        <v>26415.548286092439</v>
      </c>
      <c r="AP462" s="749">
        <f t="shared" si="264"/>
        <v>0</v>
      </c>
      <c r="AQ462" s="749">
        <f t="shared" si="265"/>
        <v>0</v>
      </c>
      <c r="AR462" s="749">
        <f t="shared" si="266"/>
        <v>0</v>
      </c>
      <c r="AS462" s="749">
        <f t="shared" si="267"/>
        <v>0</v>
      </c>
    </row>
    <row r="463" spans="2:45" outlineLevel="1" x14ac:dyDescent="0.2">
      <c r="B463" s="114">
        <v>96</v>
      </c>
      <c r="C463" s="38" t="s">
        <v>557</v>
      </c>
      <c r="D463" s="38" t="s">
        <v>632</v>
      </c>
      <c r="E463" s="33"/>
      <c r="F463" s="57">
        <v>8000</v>
      </c>
      <c r="G463" s="33">
        <v>1</v>
      </c>
      <c r="H463" s="33">
        <v>1.0263</v>
      </c>
      <c r="I463" s="33">
        <v>1.05329169</v>
      </c>
      <c r="J463" s="33">
        <v>1.0809932614469999</v>
      </c>
      <c r="K463" s="33">
        <v>1.1094233842230561</v>
      </c>
      <c r="L463" s="33">
        <v>1.1386012192281225</v>
      </c>
      <c r="M463" s="33"/>
      <c r="N463" s="33"/>
      <c r="O463" s="33"/>
      <c r="P463" s="33"/>
      <c r="Q463" s="121"/>
      <c r="R463" s="120"/>
      <c r="S463" s="60"/>
      <c r="T463" s="60"/>
      <c r="U463" s="60"/>
      <c r="V463" s="176">
        <f t="shared" si="268"/>
        <v>8000</v>
      </c>
      <c r="W463" s="176">
        <f t="shared" si="269"/>
        <v>8210.4</v>
      </c>
      <c r="X463" s="176">
        <f t="shared" si="270"/>
        <v>8426.3335200000001</v>
      </c>
      <c r="Y463" s="176">
        <f t="shared" si="271"/>
        <v>8647.9460915759992</v>
      </c>
      <c r="Z463" s="176">
        <f t="shared" si="272"/>
        <v>8875.3870737844481</v>
      </c>
      <c r="AA463" s="176">
        <f t="shared" si="273"/>
        <v>9108.8097538249804</v>
      </c>
      <c r="AB463" s="176">
        <f t="shared" si="274"/>
        <v>0</v>
      </c>
      <c r="AC463" s="176">
        <f t="shared" si="275"/>
        <v>0</v>
      </c>
      <c r="AD463" s="176">
        <f t="shared" si="276"/>
        <v>0</v>
      </c>
      <c r="AE463" s="176">
        <f t="shared" si="277"/>
        <v>0</v>
      </c>
      <c r="AF463" s="430">
        <f t="shared" si="278"/>
        <v>51268.876439185427</v>
      </c>
      <c r="AG463" s="178">
        <f t="shared" si="279"/>
        <v>6.4086095548981783</v>
      </c>
      <c r="AH463" s="203">
        <f t="shared" si="280"/>
        <v>9.4412865464205576E-4</v>
      </c>
      <c r="AI463" s="714">
        <f>IFERROR(VLOOKUP($C463,'General Information'!$B$69:$C$88,2,0),0)</f>
        <v>0.16</v>
      </c>
      <c r="AJ463" s="749">
        <f t="shared" si="258"/>
        <v>9280</v>
      </c>
      <c r="AK463" s="749">
        <f t="shared" si="259"/>
        <v>9524.0639999999985</v>
      </c>
      <c r="AL463" s="749">
        <f t="shared" si="260"/>
        <v>9774.5468831999988</v>
      </c>
      <c r="AM463" s="749">
        <f t="shared" si="261"/>
        <v>10031.617466228159</v>
      </c>
      <c r="AN463" s="749">
        <f t="shared" si="262"/>
        <v>10295.449005589959</v>
      </c>
      <c r="AO463" s="749">
        <f t="shared" si="263"/>
        <v>10566.219314436976</v>
      </c>
      <c r="AP463" s="749">
        <f t="shared" si="264"/>
        <v>0</v>
      </c>
      <c r="AQ463" s="749">
        <f t="shared" si="265"/>
        <v>0</v>
      </c>
      <c r="AR463" s="749">
        <f t="shared" si="266"/>
        <v>0</v>
      </c>
      <c r="AS463" s="749">
        <f t="shared" si="267"/>
        <v>0</v>
      </c>
    </row>
    <row r="464" spans="2:45" outlineLevel="1" x14ac:dyDescent="0.2">
      <c r="B464" s="114">
        <v>97</v>
      </c>
      <c r="C464" s="38" t="s">
        <v>557</v>
      </c>
      <c r="D464" s="38" t="s">
        <v>786</v>
      </c>
      <c r="E464" s="33"/>
      <c r="F464" s="57">
        <v>13000</v>
      </c>
      <c r="G464" s="33">
        <v>1</v>
      </c>
      <c r="H464" s="33">
        <v>1.0263</v>
      </c>
      <c r="I464" s="33">
        <v>1.05329169</v>
      </c>
      <c r="J464" s="33">
        <v>1.0809932614469999</v>
      </c>
      <c r="K464" s="33">
        <v>1.1094233842230561</v>
      </c>
      <c r="L464" s="33">
        <v>1.1386012192281225</v>
      </c>
      <c r="M464" s="33"/>
      <c r="N464" s="33"/>
      <c r="O464" s="33"/>
      <c r="P464" s="33"/>
      <c r="Q464" s="121"/>
      <c r="R464" s="120"/>
      <c r="S464" s="60"/>
      <c r="T464" s="60"/>
      <c r="U464" s="60"/>
      <c r="V464" s="176">
        <f t="shared" si="268"/>
        <v>13000</v>
      </c>
      <c r="W464" s="176">
        <f t="shared" si="269"/>
        <v>13341.9</v>
      </c>
      <c r="X464" s="176">
        <f t="shared" si="270"/>
        <v>13692.79197</v>
      </c>
      <c r="Y464" s="176">
        <f t="shared" si="271"/>
        <v>14052.912398810999</v>
      </c>
      <c r="Z464" s="176">
        <f t="shared" si="272"/>
        <v>14422.503994899729</v>
      </c>
      <c r="AA464" s="176">
        <f t="shared" si="273"/>
        <v>14801.815849965593</v>
      </c>
      <c r="AB464" s="176">
        <f t="shared" si="274"/>
        <v>0</v>
      </c>
      <c r="AC464" s="176">
        <f t="shared" si="275"/>
        <v>0</v>
      </c>
      <c r="AD464" s="176">
        <f t="shared" si="276"/>
        <v>0</v>
      </c>
      <c r="AE464" s="176">
        <f t="shared" si="277"/>
        <v>0</v>
      </c>
      <c r="AF464" s="430">
        <f t="shared" si="278"/>
        <v>83311.924213676321</v>
      </c>
      <c r="AG464" s="178">
        <f t="shared" si="279"/>
        <v>6.4086095548981783</v>
      </c>
      <c r="AH464" s="203">
        <f t="shared" si="280"/>
        <v>1.5342090637933405E-3</v>
      </c>
      <c r="AI464" s="714">
        <f>IFERROR(VLOOKUP($C464,'General Information'!$B$69:$C$88,2,0),0)</f>
        <v>0.16</v>
      </c>
      <c r="AJ464" s="749">
        <f t="shared" si="258"/>
        <v>15079.999999999998</v>
      </c>
      <c r="AK464" s="749">
        <f t="shared" si="259"/>
        <v>15476.603999999999</v>
      </c>
      <c r="AL464" s="749">
        <f t="shared" si="260"/>
        <v>15883.6386852</v>
      </c>
      <c r="AM464" s="749">
        <f t="shared" si="261"/>
        <v>16301.378382620758</v>
      </c>
      <c r="AN464" s="749">
        <f t="shared" si="262"/>
        <v>16730.104634083684</v>
      </c>
      <c r="AO464" s="749">
        <f t="shared" si="263"/>
        <v>17170.106385960087</v>
      </c>
      <c r="AP464" s="749">
        <f t="shared" si="264"/>
        <v>0</v>
      </c>
      <c r="AQ464" s="749">
        <f t="shared" si="265"/>
        <v>0</v>
      </c>
      <c r="AR464" s="749">
        <f t="shared" si="266"/>
        <v>0</v>
      </c>
      <c r="AS464" s="749">
        <f t="shared" si="267"/>
        <v>0</v>
      </c>
    </row>
    <row r="465" spans="2:45" outlineLevel="1" x14ac:dyDescent="0.2">
      <c r="B465" s="114">
        <v>98</v>
      </c>
      <c r="C465" s="38"/>
      <c r="D465" s="38"/>
      <c r="E465" s="33"/>
      <c r="F465" s="57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121"/>
      <c r="R465" s="120"/>
      <c r="S465" s="60"/>
      <c r="T465" s="60"/>
      <c r="U465" s="60"/>
      <c r="V465" s="176">
        <f t="shared" si="268"/>
        <v>0</v>
      </c>
      <c r="W465" s="176">
        <f t="shared" si="269"/>
        <v>0</v>
      </c>
      <c r="X465" s="176">
        <f t="shared" si="270"/>
        <v>0</v>
      </c>
      <c r="Y465" s="176">
        <f t="shared" si="271"/>
        <v>0</v>
      </c>
      <c r="Z465" s="176">
        <f t="shared" si="272"/>
        <v>0</v>
      </c>
      <c r="AA465" s="176">
        <f t="shared" si="273"/>
        <v>0</v>
      </c>
      <c r="AB465" s="176">
        <f t="shared" si="274"/>
        <v>0</v>
      </c>
      <c r="AC465" s="176">
        <f t="shared" si="275"/>
        <v>0</v>
      </c>
      <c r="AD465" s="176">
        <f t="shared" si="276"/>
        <v>0</v>
      </c>
      <c r="AE465" s="176">
        <f t="shared" si="277"/>
        <v>0</v>
      </c>
      <c r="AF465" s="430">
        <f t="shared" si="278"/>
        <v>0</v>
      </c>
      <c r="AG465" s="178">
        <f t="shared" si="279"/>
        <v>0</v>
      </c>
      <c r="AH465" s="203">
        <f t="shared" si="280"/>
        <v>0</v>
      </c>
      <c r="AI465" s="714">
        <f>IFERROR(VLOOKUP($C465,'General Information'!$B$69:$C$88,2,0),0)</f>
        <v>0</v>
      </c>
      <c r="AJ465" s="749">
        <f t="shared" si="258"/>
        <v>0</v>
      </c>
      <c r="AK465" s="749">
        <f t="shared" si="259"/>
        <v>0</v>
      </c>
      <c r="AL465" s="749">
        <f t="shared" si="260"/>
        <v>0</v>
      </c>
      <c r="AM465" s="749">
        <f t="shared" si="261"/>
        <v>0</v>
      </c>
      <c r="AN465" s="749">
        <f t="shared" si="262"/>
        <v>0</v>
      </c>
      <c r="AO465" s="749">
        <f t="shared" si="263"/>
        <v>0</v>
      </c>
      <c r="AP465" s="749">
        <f t="shared" si="264"/>
        <v>0</v>
      </c>
      <c r="AQ465" s="749">
        <f t="shared" si="265"/>
        <v>0</v>
      </c>
      <c r="AR465" s="749">
        <f t="shared" si="266"/>
        <v>0</v>
      </c>
      <c r="AS465" s="749">
        <f t="shared" si="267"/>
        <v>0</v>
      </c>
    </row>
    <row r="466" spans="2:45" outlineLevel="1" x14ac:dyDescent="0.2">
      <c r="B466" s="114">
        <v>99</v>
      </c>
      <c r="C466" s="38"/>
      <c r="D466" s="38"/>
      <c r="E466" s="33"/>
      <c r="F466" s="57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121"/>
      <c r="R466" s="120"/>
      <c r="S466" s="60"/>
      <c r="T466" s="60"/>
      <c r="U466" s="60"/>
      <c r="V466" s="176">
        <f t="shared" si="268"/>
        <v>0</v>
      </c>
      <c r="W466" s="176">
        <f t="shared" si="269"/>
        <v>0</v>
      </c>
      <c r="X466" s="176">
        <f t="shared" si="270"/>
        <v>0</v>
      </c>
      <c r="Y466" s="176">
        <f t="shared" si="271"/>
        <v>0</v>
      </c>
      <c r="Z466" s="176">
        <f t="shared" si="272"/>
        <v>0</v>
      </c>
      <c r="AA466" s="176">
        <f t="shared" si="273"/>
        <v>0</v>
      </c>
      <c r="AB466" s="176">
        <f t="shared" si="274"/>
        <v>0</v>
      </c>
      <c r="AC466" s="176">
        <f t="shared" si="275"/>
        <v>0</v>
      </c>
      <c r="AD466" s="176">
        <f t="shared" si="276"/>
        <v>0</v>
      </c>
      <c r="AE466" s="176">
        <f t="shared" si="277"/>
        <v>0</v>
      </c>
      <c r="AF466" s="430">
        <f t="shared" si="278"/>
        <v>0</v>
      </c>
      <c r="AG466" s="178">
        <f t="shared" si="279"/>
        <v>0</v>
      </c>
      <c r="AH466" s="203">
        <f t="shared" si="280"/>
        <v>0</v>
      </c>
      <c r="AI466" s="714">
        <f>IFERROR(VLOOKUP($C466,'General Information'!$B$69:$C$88,2,0),0)</f>
        <v>0</v>
      </c>
      <c r="AJ466" s="749">
        <f t="shared" si="258"/>
        <v>0</v>
      </c>
      <c r="AK466" s="749">
        <f t="shared" si="259"/>
        <v>0</v>
      </c>
      <c r="AL466" s="749">
        <f t="shared" si="260"/>
        <v>0</v>
      </c>
      <c r="AM466" s="749">
        <f t="shared" si="261"/>
        <v>0</v>
      </c>
      <c r="AN466" s="749">
        <f t="shared" si="262"/>
        <v>0</v>
      </c>
      <c r="AO466" s="749">
        <f t="shared" si="263"/>
        <v>0</v>
      </c>
      <c r="AP466" s="749">
        <f t="shared" si="264"/>
        <v>0</v>
      </c>
      <c r="AQ466" s="749">
        <f t="shared" si="265"/>
        <v>0</v>
      </c>
      <c r="AR466" s="749">
        <f t="shared" si="266"/>
        <v>0</v>
      </c>
      <c r="AS466" s="749">
        <f t="shared" si="267"/>
        <v>0</v>
      </c>
    </row>
    <row r="467" spans="2:45" outlineLevel="1" x14ac:dyDescent="0.2">
      <c r="B467" s="114">
        <v>100</v>
      </c>
      <c r="C467" s="38"/>
      <c r="D467" s="38"/>
      <c r="E467" s="33"/>
      <c r="F467" s="57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121"/>
      <c r="R467" s="120"/>
      <c r="S467" s="60"/>
      <c r="T467" s="60"/>
      <c r="U467" s="60"/>
      <c r="V467" s="176">
        <f t="shared" si="268"/>
        <v>0</v>
      </c>
      <c r="W467" s="176">
        <f t="shared" si="269"/>
        <v>0</v>
      </c>
      <c r="X467" s="176">
        <f t="shared" si="270"/>
        <v>0</v>
      </c>
      <c r="Y467" s="176">
        <f t="shared" si="271"/>
        <v>0</v>
      </c>
      <c r="Z467" s="176">
        <f t="shared" si="272"/>
        <v>0</v>
      </c>
      <c r="AA467" s="176">
        <f t="shared" si="273"/>
        <v>0</v>
      </c>
      <c r="AB467" s="176">
        <f t="shared" si="274"/>
        <v>0</v>
      </c>
      <c r="AC467" s="176">
        <f t="shared" si="275"/>
        <v>0</v>
      </c>
      <c r="AD467" s="176">
        <f t="shared" si="276"/>
        <v>0</v>
      </c>
      <c r="AE467" s="176">
        <f t="shared" si="277"/>
        <v>0</v>
      </c>
      <c r="AF467" s="430">
        <f t="shared" si="278"/>
        <v>0</v>
      </c>
      <c r="AG467" s="178">
        <f t="shared" si="279"/>
        <v>0</v>
      </c>
      <c r="AH467" s="203">
        <f t="shared" si="280"/>
        <v>0</v>
      </c>
      <c r="AI467" s="714">
        <f>IFERROR(VLOOKUP($C467,'General Information'!$B$69:$C$88,2,0),0)</f>
        <v>0</v>
      </c>
      <c r="AJ467" s="749">
        <f t="shared" si="258"/>
        <v>0</v>
      </c>
      <c r="AK467" s="749">
        <f t="shared" si="259"/>
        <v>0</v>
      </c>
      <c r="AL467" s="749">
        <f t="shared" si="260"/>
        <v>0</v>
      </c>
      <c r="AM467" s="749">
        <f t="shared" si="261"/>
        <v>0</v>
      </c>
      <c r="AN467" s="749">
        <f t="shared" si="262"/>
        <v>0</v>
      </c>
      <c r="AO467" s="749">
        <f t="shared" si="263"/>
        <v>0</v>
      </c>
      <c r="AP467" s="749">
        <f t="shared" si="264"/>
        <v>0</v>
      </c>
      <c r="AQ467" s="749">
        <f t="shared" si="265"/>
        <v>0</v>
      </c>
      <c r="AR467" s="749">
        <f t="shared" si="266"/>
        <v>0</v>
      </c>
      <c r="AS467" s="749">
        <f t="shared" si="267"/>
        <v>0</v>
      </c>
    </row>
    <row r="468" spans="2:45" outlineLevel="1" x14ac:dyDescent="0.2">
      <c r="B468" s="114">
        <v>101</v>
      </c>
      <c r="C468" s="38"/>
      <c r="D468" s="38"/>
      <c r="E468" s="33"/>
      <c r="F468" s="57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121"/>
      <c r="R468" s="120"/>
      <c r="S468" s="60"/>
      <c r="T468" s="60"/>
      <c r="U468" s="60"/>
      <c r="V468" s="176">
        <f t="shared" si="268"/>
        <v>0</v>
      </c>
      <c r="W468" s="176">
        <f t="shared" si="269"/>
        <v>0</v>
      </c>
      <c r="X468" s="176">
        <f t="shared" si="270"/>
        <v>0</v>
      </c>
      <c r="Y468" s="176">
        <f t="shared" si="271"/>
        <v>0</v>
      </c>
      <c r="Z468" s="176">
        <f t="shared" si="272"/>
        <v>0</v>
      </c>
      <c r="AA468" s="176">
        <f t="shared" si="273"/>
        <v>0</v>
      </c>
      <c r="AB468" s="176">
        <f t="shared" si="274"/>
        <v>0</v>
      </c>
      <c r="AC468" s="176">
        <f t="shared" si="275"/>
        <v>0</v>
      </c>
      <c r="AD468" s="176">
        <f t="shared" si="276"/>
        <v>0</v>
      </c>
      <c r="AE468" s="176">
        <f t="shared" si="277"/>
        <v>0</v>
      </c>
      <c r="AF468" s="430">
        <f t="shared" si="278"/>
        <v>0</v>
      </c>
      <c r="AG468" s="178">
        <f t="shared" si="279"/>
        <v>0</v>
      </c>
      <c r="AH468" s="203">
        <f t="shared" si="280"/>
        <v>0</v>
      </c>
      <c r="AI468" s="714">
        <f>IFERROR(VLOOKUP($C468,'General Information'!$B$69:$C$88,2,0),0)</f>
        <v>0</v>
      </c>
      <c r="AJ468" s="749">
        <f t="shared" si="258"/>
        <v>0</v>
      </c>
      <c r="AK468" s="749">
        <f t="shared" si="259"/>
        <v>0</v>
      </c>
      <c r="AL468" s="749">
        <f t="shared" si="260"/>
        <v>0</v>
      </c>
      <c r="AM468" s="749">
        <f t="shared" si="261"/>
        <v>0</v>
      </c>
      <c r="AN468" s="749">
        <f t="shared" si="262"/>
        <v>0</v>
      </c>
      <c r="AO468" s="749">
        <f t="shared" si="263"/>
        <v>0</v>
      </c>
      <c r="AP468" s="749">
        <f t="shared" si="264"/>
        <v>0</v>
      </c>
      <c r="AQ468" s="749">
        <f t="shared" si="265"/>
        <v>0</v>
      </c>
      <c r="AR468" s="749">
        <f t="shared" si="266"/>
        <v>0</v>
      </c>
      <c r="AS468" s="749">
        <f t="shared" si="267"/>
        <v>0</v>
      </c>
    </row>
    <row r="469" spans="2:45" outlineLevel="1" x14ac:dyDescent="0.2">
      <c r="B469" s="114">
        <v>102</v>
      </c>
      <c r="C469" s="38"/>
      <c r="D469" s="38"/>
      <c r="E469" s="33"/>
      <c r="F469" s="57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121"/>
      <c r="R469" s="120"/>
      <c r="S469" s="60"/>
      <c r="T469" s="60"/>
      <c r="U469" s="60"/>
      <c r="V469" s="176">
        <f t="shared" si="268"/>
        <v>0</v>
      </c>
      <c r="W469" s="176">
        <f t="shared" si="269"/>
        <v>0</v>
      </c>
      <c r="X469" s="176">
        <f t="shared" si="270"/>
        <v>0</v>
      </c>
      <c r="Y469" s="176">
        <f t="shared" si="271"/>
        <v>0</v>
      </c>
      <c r="Z469" s="176">
        <f t="shared" si="272"/>
        <v>0</v>
      </c>
      <c r="AA469" s="176">
        <f t="shared" si="273"/>
        <v>0</v>
      </c>
      <c r="AB469" s="176">
        <f t="shared" si="274"/>
        <v>0</v>
      </c>
      <c r="AC469" s="176">
        <f t="shared" si="275"/>
        <v>0</v>
      </c>
      <c r="AD469" s="176">
        <f t="shared" si="276"/>
        <v>0</v>
      </c>
      <c r="AE469" s="176">
        <f t="shared" si="277"/>
        <v>0</v>
      </c>
      <c r="AF469" s="430">
        <f t="shared" si="278"/>
        <v>0</v>
      </c>
      <c r="AG469" s="178">
        <f t="shared" si="279"/>
        <v>0</v>
      </c>
      <c r="AH469" s="203">
        <f t="shared" si="280"/>
        <v>0</v>
      </c>
      <c r="AI469" s="714">
        <f>IFERROR(VLOOKUP($C469,'General Information'!$B$69:$C$88,2,0),0)</f>
        <v>0</v>
      </c>
      <c r="AJ469" s="749">
        <f t="shared" si="258"/>
        <v>0</v>
      </c>
      <c r="AK469" s="749">
        <f t="shared" si="259"/>
        <v>0</v>
      </c>
      <c r="AL469" s="749">
        <f t="shared" si="260"/>
        <v>0</v>
      </c>
      <c r="AM469" s="749">
        <f t="shared" si="261"/>
        <v>0</v>
      </c>
      <c r="AN469" s="749">
        <f t="shared" si="262"/>
        <v>0</v>
      </c>
      <c r="AO469" s="749">
        <f t="shared" si="263"/>
        <v>0</v>
      </c>
      <c r="AP469" s="749">
        <f t="shared" si="264"/>
        <v>0</v>
      </c>
      <c r="AQ469" s="749">
        <f t="shared" si="265"/>
        <v>0</v>
      </c>
      <c r="AR469" s="749">
        <f t="shared" si="266"/>
        <v>0</v>
      </c>
      <c r="AS469" s="749">
        <f t="shared" si="267"/>
        <v>0</v>
      </c>
    </row>
    <row r="470" spans="2:45" outlineLevel="1" x14ac:dyDescent="0.2">
      <c r="B470" s="114">
        <v>103</v>
      </c>
      <c r="C470" s="38"/>
      <c r="D470" s="38"/>
      <c r="E470" s="33"/>
      <c r="F470" s="57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121"/>
      <c r="R470" s="120"/>
      <c r="S470" s="60"/>
      <c r="T470" s="60"/>
      <c r="U470" s="60"/>
      <c r="V470" s="176">
        <f t="shared" si="268"/>
        <v>0</v>
      </c>
      <c r="W470" s="176">
        <f t="shared" si="269"/>
        <v>0</v>
      </c>
      <c r="X470" s="176">
        <f t="shared" si="270"/>
        <v>0</v>
      </c>
      <c r="Y470" s="176">
        <f t="shared" si="271"/>
        <v>0</v>
      </c>
      <c r="Z470" s="176">
        <f t="shared" si="272"/>
        <v>0</v>
      </c>
      <c r="AA470" s="176">
        <f t="shared" si="273"/>
        <v>0</v>
      </c>
      <c r="AB470" s="176">
        <f t="shared" si="274"/>
        <v>0</v>
      </c>
      <c r="AC470" s="176">
        <f t="shared" si="275"/>
        <v>0</v>
      </c>
      <c r="AD470" s="176">
        <f t="shared" si="276"/>
        <v>0</v>
      </c>
      <c r="AE470" s="176">
        <f t="shared" si="277"/>
        <v>0</v>
      </c>
      <c r="AF470" s="430">
        <f t="shared" si="278"/>
        <v>0</v>
      </c>
      <c r="AG470" s="178">
        <f t="shared" si="279"/>
        <v>0</v>
      </c>
      <c r="AH470" s="203">
        <f t="shared" si="280"/>
        <v>0</v>
      </c>
      <c r="AI470" s="714">
        <f>IFERROR(VLOOKUP($C470,'General Information'!$B$69:$C$88,2,0),0)</f>
        <v>0</v>
      </c>
      <c r="AJ470" s="749">
        <f t="shared" si="258"/>
        <v>0</v>
      </c>
      <c r="AK470" s="749">
        <f t="shared" si="259"/>
        <v>0</v>
      </c>
      <c r="AL470" s="749">
        <f t="shared" si="260"/>
        <v>0</v>
      </c>
      <c r="AM470" s="749">
        <f t="shared" si="261"/>
        <v>0</v>
      </c>
      <c r="AN470" s="749">
        <f t="shared" si="262"/>
        <v>0</v>
      </c>
      <c r="AO470" s="749">
        <f t="shared" si="263"/>
        <v>0</v>
      </c>
      <c r="AP470" s="749">
        <f t="shared" si="264"/>
        <v>0</v>
      </c>
      <c r="AQ470" s="749">
        <f t="shared" si="265"/>
        <v>0</v>
      </c>
      <c r="AR470" s="749">
        <f t="shared" si="266"/>
        <v>0</v>
      </c>
      <c r="AS470" s="749">
        <f t="shared" si="267"/>
        <v>0</v>
      </c>
    </row>
    <row r="471" spans="2:45" outlineLevel="1" x14ac:dyDescent="0.2">
      <c r="B471" s="114">
        <v>104</v>
      </c>
      <c r="C471" s="38"/>
      <c r="D471" s="38"/>
      <c r="E471" s="33"/>
      <c r="F471" s="57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121"/>
      <c r="R471" s="120"/>
      <c r="S471" s="60"/>
      <c r="T471" s="60"/>
      <c r="U471" s="60"/>
      <c r="V471" s="176">
        <f t="shared" si="268"/>
        <v>0</v>
      </c>
      <c r="W471" s="176">
        <f t="shared" si="269"/>
        <v>0</v>
      </c>
      <c r="X471" s="176">
        <f t="shared" si="270"/>
        <v>0</v>
      </c>
      <c r="Y471" s="176">
        <f t="shared" si="271"/>
        <v>0</v>
      </c>
      <c r="Z471" s="176">
        <f t="shared" si="272"/>
        <v>0</v>
      </c>
      <c r="AA471" s="176">
        <f t="shared" si="273"/>
        <v>0</v>
      </c>
      <c r="AB471" s="176">
        <f t="shared" si="274"/>
        <v>0</v>
      </c>
      <c r="AC471" s="176">
        <f t="shared" si="275"/>
        <v>0</v>
      </c>
      <c r="AD471" s="176">
        <f t="shared" si="276"/>
        <v>0</v>
      </c>
      <c r="AE471" s="176">
        <f t="shared" si="277"/>
        <v>0</v>
      </c>
      <c r="AF471" s="430">
        <f t="shared" si="278"/>
        <v>0</v>
      </c>
      <c r="AG471" s="178">
        <f t="shared" si="279"/>
        <v>0</v>
      </c>
      <c r="AH471" s="203">
        <f t="shared" si="280"/>
        <v>0</v>
      </c>
      <c r="AI471" s="714">
        <f>IFERROR(VLOOKUP($C471,'General Information'!$B$69:$C$88,2,0),0)</f>
        <v>0</v>
      </c>
      <c r="AJ471" s="749">
        <f t="shared" si="258"/>
        <v>0</v>
      </c>
      <c r="AK471" s="749">
        <f t="shared" si="259"/>
        <v>0</v>
      </c>
      <c r="AL471" s="749">
        <f t="shared" si="260"/>
        <v>0</v>
      </c>
      <c r="AM471" s="749">
        <f t="shared" si="261"/>
        <v>0</v>
      </c>
      <c r="AN471" s="749">
        <f t="shared" si="262"/>
        <v>0</v>
      </c>
      <c r="AO471" s="749">
        <f t="shared" si="263"/>
        <v>0</v>
      </c>
      <c r="AP471" s="749">
        <f t="shared" si="264"/>
        <v>0</v>
      </c>
      <c r="AQ471" s="749">
        <f t="shared" si="265"/>
        <v>0</v>
      </c>
      <c r="AR471" s="749">
        <f t="shared" si="266"/>
        <v>0</v>
      </c>
      <c r="AS471" s="749">
        <f t="shared" si="267"/>
        <v>0</v>
      </c>
    </row>
    <row r="472" spans="2:45" outlineLevel="1" x14ac:dyDescent="0.2">
      <c r="B472" s="114">
        <v>105</v>
      </c>
      <c r="C472" s="38"/>
      <c r="D472" s="38"/>
      <c r="E472" s="33"/>
      <c r="F472" s="57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121"/>
      <c r="R472" s="120"/>
      <c r="S472" s="60"/>
      <c r="T472" s="60"/>
      <c r="U472" s="60"/>
      <c r="V472" s="176">
        <f t="shared" si="268"/>
        <v>0</v>
      </c>
      <c r="W472" s="176">
        <f t="shared" si="269"/>
        <v>0</v>
      </c>
      <c r="X472" s="176">
        <f t="shared" si="270"/>
        <v>0</v>
      </c>
      <c r="Y472" s="176">
        <f t="shared" si="271"/>
        <v>0</v>
      </c>
      <c r="Z472" s="176">
        <f t="shared" si="272"/>
        <v>0</v>
      </c>
      <c r="AA472" s="176">
        <f t="shared" si="273"/>
        <v>0</v>
      </c>
      <c r="AB472" s="176">
        <f t="shared" si="274"/>
        <v>0</v>
      </c>
      <c r="AC472" s="176">
        <f t="shared" si="275"/>
        <v>0</v>
      </c>
      <c r="AD472" s="176">
        <f t="shared" si="276"/>
        <v>0</v>
      </c>
      <c r="AE472" s="176">
        <f t="shared" si="277"/>
        <v>0</v>
      </c>
      <c r="AF472" s="430">
        <f t="shared" si="278"/>
        <v>0</v>
      </c>
      <c r="AG472" s="178">
        <f t="shared" si="279"/>
        <v>0</v>
      </c>
      <c r="AH472" s="203">
        <f t="shared" si="280"/>
        <v>0</v>
      </c>
      <c r="AI472" s="714">
        <f>IFERROR(VLOOKUP($C472,'General Information'!$B$69:$C$88,2,0),0)</f>
        <v>0</v>
      </c>
      <c r="AJ472" s="749">
        <f t="shared" si="258"/>
        <v>0</v>
      </c>
      <c r="AK472" s="749">
        <f t="shared" si="259"/>
        <v>0</v>
      </c>
      <c r="AL472" s="749">
        <f t="shared" si="260"/>
        <v>0</v>
      </c>
      <c r="AM472" s="749">
        <f t="shared" si="261"/>
        <v>0</v>
      </c>
      <c r="AN472" s="749">
        <f t="shared" si="262"/>
        <v>0</v>
      </c>
      <c r="AO472" s="749">
        <f t="shared" si="263"/>
        <v>0</v>
      </c>
      <c r="AP472" s="749">
        <f t="shared" si="264"/>
        <v>0</v>
      </c>
      <c r="AQ472" s="749">
        <f t="shared" si="265"/>
        <v>0</v>
      </c>
      <c r="AR472" s="749">
        <f t="shared" si="266"/>
        <v>0</v>
      </c>
      <c r="AS472" s="749">
        <f t="shared" si="267"/>
        <v>0</v>
      </c>
    </row>
    <row r="473" spans="2:45" outlineLevel="1" x14ac:dyDescent="0.2">
      <c r="B473" s="114">
        <v>106</v>
      </c>
      <c r="C473" s="38"/>
      <c r="D473" s="38"/>
      <c r="E473" s="33"/>
      <c r="F473" s="57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121"/>
      <c r="R473" s="120"/>
      <c r="S473" s="60"/>
      <c r="T473" s="60"/>
      <c r="U473" s="60"/>
      <c r="V473" s="176">
        <f t="shared" si="268"/>
        <v>0</v>
      </c>
      <c r="W473" s="176">
        <f t="shared" si="269"/>
        <v>0</v>
      </c>
      <c r="X473" s="176">
        <f t="shared" si="270"/>
        <v>0</v>
      </c>
      <c r="Y473" s="176">
        <f t="shared" si="271"/>
        <v>0</v>
      </c>
      <c r="Z473" s="176">
        <f t="shared" si="272"/>
        <v>0</v>
      </c>
      <c r="AA473" s="176">
        <f t="shared" si="273"/>
        <v>0</v>
      </c>
      <c r="AB473" s="176">
        <f t="shared" si="274"/>
        <v>0</v>
      </c>
      <c r="AC473" s="176">
        <f t="shared" si="275"/>
        <v>0</v>
      </c>
      <c r="AD473" s="176">
        <f t="shared" si="276"/>
        <v>0</v>
      </c>
      <c r="AE473" s="176">
        <f t="shared" si="277"/>
        <v>0</v>
      </c>
      <c r="AF473" s="430">
        <f t="shared" si="278"/>
        <v>0</v>
      </c>
      <c r="AG473" s="178">
        <f t="shared" si="279"/>
        <v>0</v>
      </c>
      <c r="AH473" s="203">
        <f t="shared" si="280"/>
        <v>0</v>
      </c>
      <c r="AI473" s="714">
        <f>IFERROR(VLOOKUP($C473,'General Information'!$B$69:$C$88,2,0),0)</f>
        <v>0</v>
      </c>
      <c r="AJ473" s="749">
        <f t="shared" si="258"/>
        <v>0</v>
      </c>
      <c r="AK473" s="749">
        <f t="shared" si="259"/>
        <v>0</v>
      </c>
      <c r="AL473" s="749">
        <f t="shared" si="260"/>
        <v>0</v>
      </c>
      <c r="AM473" s="749">
        <f t="shared" si="261"/>
        <v>0</v>
      </c>
      <c r="AN473" s="749">
        <f t="shared" si="262"/>
        <v>0</v>
      </c>
      <c r="AO473" s="749">
        <f t="shared" si="263"/>
        <v>0</v>
      </c>
      <c r="AP473" s="749">
        <f t="shared" si="264"/>
        <v>0</v>
      </c>
      <c r="AQ473" s="749">
        <f t="shared" si="265"/>
        <v>0</v>
      </c>
      <c r="AR473" s="749">
        <f t="shared" si="266"/>
        <v>0</v>
      </c>
      <c r="AS473" s="749">
        <f t="shared" si="267"/>
        <v>0</v>
      </c>
    </row>
    <row r="474" spans="2:45" outlineLevel="1" x14ac:dyDescent="0.2">
      <c r="B474" s="114">
        <v>107</v>
      </c>
      <c r="C474" s="38"/>
      <c r="D474" s="38"/>
      <c r="E474" s="33"/>
      <c r="F474" s="57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121"/>
      <c r="R474" s="120"/>
      <c r="S474" s="60"/>
      <c r="T474" s="60"/>
      <c r="U474" s="60"/>
      <c r="V474" s="176">
        <f t="shared" si="268"/>
        <v>0</v>
      </c>
      <c r="W474" s="176">
        <f t="shared" si="269"/>
        <v>0</v>
      </c>
      <c r="X474" s="176">
        <f t="shared" si="270"/>
        <v>0</v>
      </c>
      <c r="Y474" s="176">
        <f t="shared" si="271"/>
        <v>0</v>
      </c>
      <c r="Z474" s="176">
        <f t="shared" si="272"/>
        <v>0</v>
      </c>
      <c r="AA474" s="176">
        <f t="shared" si="273"/>
        <v>0</v>
      </c>
      <c r="AB474" s="176">
        <f t="shared" si="274"/>
        <v>0</v>
      </c>
      <c r="AC474" s="176">
        <f t="shared" si="275"/>
        <v>0</v>
      </c>
      <c r="AD474" s="176">
        <f t="shared" si="276"/>
        <v>0</v>
      </c>
      <c r="AE474" s="176">
        <f t="shared" si="277"/>
        <v>0</v>
      </c>
      <c r="AF474" s="430">
        <f t="shared" si="278"/>
        <v>0</v>
      </c>
      <c r="AG474" s="178">
        <f t="shared" si="279"/>
        <v>0</v>
      </c>
      <c r="AH474" s="203">
        <f t="shared" si="280"/>
        <v>0</v>
      </c>
      <c r="AI474" s="714">
        <f>IFERROR(VLOOKUP($C474,'General Information'!$B$69:$C$88,2,0),0)</f>
        <v>0</v>
      </c>
      <c r="AJ474" s="749">
        <f t="shared" si="258"/>
        <v>0</v>
      </c>
      <c r="AK474" s="749">
        <f t="shared" si="259"/>
        <v>0</v>
      </c>
      <c r="AL474" s="749">
        <f t="shared" si="260"/>
        <v>0</v>
      </c>
      <c r="AM474" s="749">
        <f t="shared" si="261"/>
        <v>0</v>
      </c>
      <c r="AN474" s="749">
        <f t="shared" si="262"/>
        <v>0</v>
      </c>
      <c r="AO474" s="749">
        <f t="shared" si="263"/>
        <v>0</v>
      </c>
      <c r="AP474" s="749">
        <f t="shared" si="264"/>
        <v>0</v>
      </c>
      <c r="AQ474" s="749">
        <f t="shared" si="265"/>
        <v>0</v>
      </c>
      <c r="AR474" s="749">
        <f t="shared" si="266"/>
        <v>0</v>
      </c>
      <c r="AS474" s="749">
        <f t="shared" si="267"/>
        <v>0</v>
      </c>
    </row>
    <row r="475" spans="2:45" outlineLevel="1" x14ac:dyDescent="0.2">
      <c r="B475" s="114">
        <v>108</v>
      </c>
      <c r="C475" s="38"/>
      <c r="D475" s="38"/>
      <c r="E475" s="33"/>
      <c r="F475" s="57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121"/>
      <c r="R475" s="120"/>
      <c r="S475" s="60"/>
      <c r="T475" s="60"/>
      <c r="U475" s="60"/>
      <c r="V475" s="176">
        <f t="shared" si="268"/>
        <v>0</v>
      </c>
      <c r="W475" s="176">
        <f t="shared" si="269"/>
        <v>0</v>
      </c>
      <c r="X475" s="176">
        <f t="shared" si="270"/>
        <v>0</v>
      </c>
      <c r="Y475" s="176">
        <f t="shared" si="271"/>
        <v>0</v>
      </c>
      <c r="Z475" s="176">
        <f t="shared" si="272"/>
        <v>0</v>
      </c>
      <c r="AA475" s="176">
        <f t="shared" si="273"/>
        <v>0</v>
      </c>
      <c r="AB475" s="176">
        <f t="shared" si="274"/>
        <v>0</v>
      </c>
      <c r="AC475" s="176">
        <f t="shared" si="275"/>
        <v>0</v>
      </c>
      <c r="AD475" s="176">
        <f t="shared" si="276"/>
        <v>0</v>
      </c>
      <c r="AE475" s="176">
        <f t="shared" si="277"/>
        <v>0</v>
      </c>
      <c r="AF475" s="430">
        <f t="shared" si="278"/>
        <v>0</v>
      </c>
      <c r="AG475" s="178">
        <f t="shared" si="279"/>
        <v>0</v>
      </c>
      <c r="AH475" s="203">
        <f t="shared" si="280"/>
        <v>0</v>
      </c>
      <c r="AI475" s="714">
        <f>IFERROR(VLOOKUP($C475,'General Information'!$B$69:$C$88,2,0),0)</f>
        <v>0</v>
      </c>
      <c r="AJ475" s="749">
        <f t="shared" si="258"/>
        <v>0</v>
      </c>
      <c r="AK475" s="749">
        <f t="shared" si="259"/>
        <v>0</v>
      </c>
      <c r="AL475" s="749">
        <f t="shared" si="260"/>
        <v>0</v>
      </c>
      <c r="AM475" s="749">
        <f t="shared" si="261"/>
        <v>0</v>
      </c>
      <c r="AN475" s="749">
        <f t="shared" si="262"/>
        <v>0</v>
      </c>
      <c r="AO475" s="749">
        <f t="shared" si="263"/>
        <v>0</v>
      </c>
      <c r="AP475" s="749">
        <f t="shared" si="264"/>
        <v>0</v>
      </c>
      <c r="AQ475" s="749">
        <f t="shared" si="265"/>
        <v>0</v>
      </c>
      <c r="AR475" s="749">
        <f t="shared" si="266"/>
        <v>0</v>
      </c>
      <c r="AS475" s="749">
        <f t="shared" si="267"/>
        <v>0</v>
      </c>
    </row>
    <row r="476" spans="2:45" outlineLevel="1" x14ac:dyDescent="0.2">
      <c r="B476" s="114">
        <v>109</v>
      </c>
      <c r="C476" s="38"/>
      <c r="D476" s="38"/>
      <c r="E476" s="33"/>
      <c r="F476" s="57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121"/>
      <c r="R476" s="120"/>
      <c r="S476" s="60"/>
      <c r="T476" s="60"/>
      <c r="U476" s="60"/>
      <c r="V476" s="176">
        <f t="shared" si="268"/>
        <v>0</v>
      </c>
      <c r="W476" s="176">
        <f t="shared" si="269"/>
        <v>0</v>
      </c>
      <c r="X476" s="176">
        <f t="shared" si="270"/>
        <v>0</v>
      </c>
      <c r="Y476" s="176">
        <f t="shared" si="271"/>
        <v>0</v>
      </c>
      <c r="Z476" s="176">
        <f t="shared" si="272"/>
        <v>0</v>
      </c>
      <c r="AA476" s="176">
        <f t="shared" si="273"/>
        <v>0</v>
      </c>
      <c r="AB476" s="176">
        <f t="shared" si="274"/>
        <v>0</v>
      </c>
      <c r="AC476" s="176">
        <f t="shared" si="275"/>
        <v>0</v>
      </c>
      <c r="AD476" s="176">
        <f t="shared" si="276"/>
        <v>0</v>
      </c>
      <c r="AE476" s="176">
        <f t="shared" si="277"/>
        <v>0</v>
      </c>
      <c r="AF476" s="430">
        <f t="shared" si="278"/>
        <v>0</v>
      </c>
      <c r="AG476" s="178">
        <f t="shared" si="279"/>
        <v>0</v>
      </c>
      <c r="AH476" s="203">
        <f t="shared" si="280"/>
        <v>0</v>
      </c>
      <c r="AI476" s="714">
        <f>IFERROR(VLOOKUP($C476,'General Information'!$B$69:$C$88,2,0),0)</f>
        <v>0</v>
      </c>
      <c r="AJ476" s="749">
        <f t="shared" si="258"/>
        <v>0</v>
      </c>
      <c r="AK476" s="749">
        <f t="shared" si="259"/>
        <v>0</v>
      </c>
      <c r="AL476" s="749">
        <f t="shared" si="260"/>
        <v>0</v>
      </c>
      <c r="AM476" s="749">
        <f t="shared" si="261"/>
        <v>0</v>
      </c>
      <c r="AN476" s="749">
        <f t="shared" si="262"/>
        <v>0</v>
      </c>
      <c r="AO476" s="749">
        <f t="shared" si="263"/>
        <v>0</v>
      </c>
      <c r="AP476" s="749">
        <f t="shared" si="264"/>
        <v>0</v>
      </c>
      <c r="AQ476" s="749">
        <f t="shared" si="265"/>
        <v>0</v>
      </c>
      <c r="AR476" s="749">
        <f t="shared" si="266"/>
        <v>0</v>
      </c>
      <c r="AS476" s="749">
        <f t="shared" si="267"/>
        <v>0</v>
      </c>
    </row>
    <row r="477" spans="2:45" outlineLevel="1" x14ac:dyDescent="0.2">
      <c r="B477" s="114">
        <v>110</v>
      </c>
      <c r="C477" s="38"/>
      <c r="D477" s="38"/>
      <c r="E477" s="33"/>
      <c r="F477" s="57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121"/>
      <c r="R477" s="120"/>
      <c r="S477" s="60"/>
      <c r="T477" s="60"/>
      <c r="U477" s="60"/>
      <c r="V477" s="176">
        <f t="shared" si="268"/>
        <v>0</v>
      </c>
      <c r="W477" s="176">
        <f t="shared" si="269"/>
        <v>0</v>
      </c>
      <c r="X477" s="176">
        <f t="shared" si="270"/>
        <v>0</v>
      </c>
      <c r="Y477" s="176">
        <f t="shared" si="271"/>
        <v>0</v>
      </c>
      <c r="Z477" s="176">
        <f t="shared" si="272"/>
        <v>0</v>
      </c>
      <c r="AA477" s="176">
        <f t="shared" si="273"/>
        <v>0</v>
      </c>
      <c r="AB477" s="176">
        <f t="shared" si="274"/>
        <v>0</v>
      </c>
      <c r="AC477" s="176">
        <f t="shared" si="275"/>
        <v>0</v>
      </c>
      <c r="AD477" s="176">
        <f t="shared" si="276"/>
        <v>0</v>
      </c>
      <c r="AE477" s="176">
        <f t="shared" si="277"/>
        <v>0</v>
      </c>
      <c r="AF477" s="430">
        <f t="shared" si="278"/>
        <v>0</v>
      </c>
      <c r="AG477" s="178">
        <f t="shared" si="279"/>
        <v>0</v>
      </c>
      <c r="AH477" s="203">
        <f t="shared" si="280"/>
        <v>0</v>
      </c>
      <c r="AI477" s="714">
        <f>IFERROR(VLOOKUP($C477,'General Information'!$B$69:$C$88,2,0),0)</f>
        <v>0</v>
      </c>
      <c r="AJ477" s="749">
        <f t="shared" si="258"/>
        <v>0</v>
      </c>
      <c r="AK477" s="749">
        <f t="shared" si="259"/>
        <v>0</v>
      </c>
      <c r="AL477" s="749">
        <f t="shared" si="260"/>
        <v>0</v>
      </c>
      <c r="AM477" s="749">
        <f t="shared" si="261"/>
        <v>0</v>
      </c>
      <c r="AN477" s="749">
        <f t="shared" si="262"/>
        <v>0</v>
      </c>
      <c r="AO477" s="749">
        <f t="shared" si="263"/>
        <v>0</v>
      </c>
      <c r="AP477" s="749">
        <f t="shared" si="264"/>
        <v>0</v>
      </c>
      <c r="AQ477" s="749">
        <f t="shared" si="265"/>
        <v>0</v>
      </c>
      <c r="AR477" s="749">
        <f t="shared" si="266"/>
        <v>0</v>
      </c>
      <c r="AS477" s="749">
        <f t="shared" si="267"/>
        <v>0</v>
      </c>
    </row>
    <row r="478" spans="2:45" outlineLevel="1" x14ac:dyDescent="0.2">
      <c r="B478" s="114">
        <v>111</v>
      </c>
      <c r="C478" s="38"/>
      <c r="D478" s="38"/>
      <c r="E478" s="33"/>
      <c r="F478" s="57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121"/>
      <c r="R478" s="120"/>
      <c r="S478" s="60"/>
      <c r="T478" s="60"/>
      <c r="U478" s="60"/>
      <c r="V478" s="176">
        <f t="shared" si="268"/>
        <v>0</v>
      </c>
      <c r="W478" s="176">
        <f t="shared" si="269"/>
        <v>0</v>
      </c>
      <c r="X478" s="176">
        <f t="shared" si="270"/>
        <v>0</v>
      </c>
      <c r="Y478" s="176">
        <f t="shared" si="271"/>
        <v>0</v>
      </c>
      <c r="Z478" s="176">
        <f t="shared" si="272"/>
        <v>0</v>
      </c>
      <c r="AA478" s="176">
        <f t="shared" si="273"/>
        <v>0</v>
      </c>
      <c r="AB478" s="176">
        <f t="shared" si="274"/>
        <v>0</v>
      </c>
      <c r="AC478" s="176">
        <f t="shared" si="275"/>
        <v>0</v>
      </c>
      <c r="AD478" s="176">
        <f t="shared" si="276"/>
        <v>0</v>
      </c>
      <c r="AE478" s="176">
        <f t="shared" si="277"/>
        <v>0</v>
      </c>
      <c r="AF478" s="430">
        <f t="shared" si="278"/>
        <v>0</v>
      </c>
      <c r="AG478" s="178">
        <f t="shared" si="279"/>
        <v>0</v>
      </c>
      <c r="AH478" s="203">
        <f t="shared" si="280"/>
        <v>0</v>
      </c>
      <c r="AI478" s="714">
        <f>IFERROR(VLOOKUP($C478,'General Information'!$B$69:$C$88,2,0),0)</f>
        <v>0</v>
      </c>
      <c r="AJ478" s="749">
        <f t="shared" si="258"/>
        <v>0</v>
      </c>
      <c r="AK478" s="749">
        <f t="shared" si="259"/>
        <v>0</v>
      </c>
      <c r="AL478" s="749">
        <f t="shared" si="260"/>
        <v>0</v>
      </c>
      <c r="AM478" s="749">
        <f t="shared" si="261"/>
        <v>0</v>
      </c>
      <c r="AN478" s="749">
        <f t="shared" si="262"/>
        <v>0</v>
      </c>
      <c r="AO478" s="749">
        <f t="shared" si="263"/>
        <v>0</v>
      </c>
      <c r="AP478" s="749">
        <f t="shared" si="264"/>
        <v>0</v>
      </c>
      <c r="AQ478" s="749">
        <f t="shared" si="265"/>
        <v>0</v>
      </c>
      <c r="AR478" s="749">
        <f t="shared" si="266"/>
        <v>0</v>
      </c>
      <c r="AS478" s="749">
        <f t="shared" si="267"/>
        <v>0</v>
      </c>
    </row>
    <row r="479" spans="2:45" outlineLevel="1" x14ac:dyDescent="0.2">
      <c r="B479" s="114">
        <v>112</v>
      </c>
      <c r="C479" s="38"/>
      <c r="D479" s="38"/>
      <c r="E479" s="33"/>
      <c r="F479" s="57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121"/>
      <c r="R479" s="120"/>
      <c r="S479" s="60"/>
      <c r="T479" s="60"/>
      <c r="U479" s="60"/>
      <c r="V479" s="176">
        <f t="shared" si="268"/>
        <v>0</v>
      </c>
      <c r="W479" s="176">
        <f t="shared" si="269"/>
        <v>0</v>
      </c>
      <c r="X479" s="176">
        <f t="shared" si="270"/>
        <v>0</v>
      </c>
      <c r="Y479" s="176">
        <f t="shared" si="271"/>
        <v>0</v>
      </c>
      <c r="Z479" s="176">
        <f t="shared" si="272"/>
        <v>0</v>
      </c>
      <c r="AA479" s="176">
        <f t="shared" si="273"/>
        <v>0</v>
      </c>
      <c r="AB479" s="176">
        <f t="shared" si="274"/>
        <v>0</v>
      </c>
      <c r="AC479" s="176">
        <f t="shared" si="275"/>
        <v>0</v>
      </c>
      <c r="AD479" s="176">
        <f t="shared" si="276"/>
        <v>0</v>
      </c>
      <c r="AE479" s="176">
        <f t="shared" si="277"/>
        <v>0</v>
      </c>
      <c r="AF479" s="430">
        <f t="shared" si="278"/>
        <v>0</v>
      </c>
      <c r="AG479" s="178">
        <f t="shared" si="279"/>
        <v>0</v>
      </c>
      <c r="AH479" s="203">
        <f t="shared" si="280"/>
        <v>0</v>
      </c>
      <c r="AI479" s="714">
        <f>IFERROR(VLOOKUP($C479,'General Information'!$B$69:$C$88,2,0),0)</f>
        <v>0</v>
      </c>
      <c r="AJ479" s="749">
        <f t="shared" si="258"/>
        <v>0</v>
      </c>
      <c r="AK479" s="749">
        <f t="shared" si="259"/>
        <v>0</v>
      </c>
      <c r="AL479" s="749">
        <f t="shared" si="260"/>
        <v>0</v>
      </c>
      <c r="AM479" s="749">
        <f t="shared" si="261"/>
        <v>0</v>
      </c>
      <c r="AN479" s="749">
        <f t="shared" si="262"/>
        <v>0</v>
      </c>
      <c r="AO479" s="749">
        <f t="shared" si="263"/>
        <v>0</v>
      </c>
      <c r="AP479" s="749">
        <f t="shared" si="264"/>
        <v>0</v>
      </c>
      <c r="AQ479" s="749">
        <f t="shared" si="265"/>
        <v>0</v>
      </c>
      <c r="AR479" s="749">
        <f t="shared" si="266"/>
        <v>0</v>
      </c>
      <c r="AS479" s="749">
        <f t="shared" si="267"/>
        <v>0</v>
      </c>
    </row>
    <row r="480" spans="2:45" outlineLevel="1" x14ac:dyDescent="0.2">
      <c r="B480" s="114">
        <v>113</v>
      </c>
      <c r="C480" s="38"/>
      <c r="D480" s="38"/>
      <c r="E480" s="33"/>
      <c r="F480" s="57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121"/>
      <c r="R480" s="120"/>
      <c r="S480" s="60"/>
      <c r="T480" s="60"/>
      <c r="U480" s="60"/>
      <c r="V480" s="176">
        <f t="shared" si="268"/>
        <v>0</v>
      </c>
      <c r="W480" s="176">
        <f t="shared" si="269"/>
        <v>0</v>
      </c>
      <c r="X480" s="176">
        <f t="shared" si="270"/>
        <v>0</v>
      </c>
      <c r="Y480" s="176">
        <f t="shared" si="271"/>
        <v>0</v>
      </c>
      <c r="Z480" s="176">
        <f t="shared" si="272"/>
        <v>0</v>
      </c>
      <c r="AA480" s="176">
        <f t="shared" si="273"/>
        <v>0</v>
      </c>
      <c r="AB480" s="176">
        <f t="shared" si="274"/>
        <v>0</v>
      </c>
      <c r="AC480" s="176">
        <f t="shared" si="275"/>
        <v>0</v>
      </c>
      <c r="AD480" s="176">
        <f t="shared" si="276"/>
        <v>0</v>
      </c>
      <c r="AE480" s="176">
        <f t="shared" si="277"/>
        <v>0</v>
      </c>
      <c r="AF480" s="430">
        <f t="shared" si="278"/>
        <v>0</v>
      </c>
      <c r="AG480" s="178">
        <f t="shared" si="279"/>
        <v>0</v>
      </c>
      <c r="AH480" s="203">
        <f t="shared" si="280"/>
        <v>0</v>
      </c>
      <c r="AI480" s="714">
        <f>IFERROR(VLOOKUP($C480,'General Information'!$B$69:$C$88,2,0),0)</f>
        <v>0</v>
      </c>
      <c r="AJ480" s="749">
        <f t="shared" si="258"/>
        <v>0</v>
      </c>
      <c r="AK480" s="749">
        <f t="shared" si="259"/>
        <v>0</v>
      </c>
      <c r="AL480" s="749">
        <f t="shared" si="260"/>
        <v>0</v>
      </c>
      <c r="AM480" s="749">
        <f t="shared" si="261"/>
        <v>0</v>
      </c>
      <c r="AN480" s="749">
        <f t="shared" si="262"/>
        <v>0</v>
      </c>
      <c r="AO480" s="749">
        <f t="shared" si="263"/>
        <v>0</v>
      </c>
      <c r="AP480" s="749">
        <f t="shared" si="264"/>
        <v>0</v>
      </c>
      <c r="AQ480" s="749">
        <f t="shared" si="265"/>
        <v>0</v>
      </c>
      <c r="AR480" s="749">
        <f t="shared" si="266"/>
        <v>0</v>
      </c>
      <c r="AS480" s="749">
        <f t="shared" si="267"/>
        <v>0</v>
      </c>
    </row>
    <row r="481" spans="2:45" outlineLevel="1" x14ac:dyDescent="0.2">
      <c r="B481" s="114">
        <v>114</v>
      </c>
      <c r="C481" s="38"/>
      <c r="D481" s="38"/>
      <c r="E481" s="33"/>
      <c r="F481" s="57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121"/>
      <c r="R481" s="120"/>
      <c r="S481" s="60"/>
      <c r="T481" s="60"/>
      <c r="U481" s="60"/>
      <c r="V481" s="176">
        <f t="shared" si="268"/>
        <v>0</v>
      </c>
      <c r="W481" s="176">
        <f t="shared" si="269"/>
        <v>0</v>
      </c>
      <c r="X481" s="176">
        <f t="shared" si="270"/>
        <v>0</v>
      </c>
      <c r="Y481" s="176">
        <f t="shared" si="271"/>
        <v>0</v>
      </c>
      <c r="Z481" s="176">
        <f t="shared" si="272"/>
        <v>0</v>
      </c>
      <c r="AA481" s="176">
        <f t="shared" si="273"/>
        <v>0</v>
      </c>
      <c r="AB481" s="176">
        <f t="shared" si="274"/>
        <v>0</v>
      </c>
      <c r="AC481" s="176">
        <f t="shared" si="275"/>
        <v>0</v>
      </c>
      <c r="AD481" s="176">
        <f t="shared" si="276"/>
        <v>0</v>
      </c>
      <c r="AE481" s="176">
        <f t="shared" si="277"/>
        <v>0</v>
      </c>
      <c r="AF481" s="430">
        <f t="shared" si="278"/>
        <v>0</v>
      </c>
      <c r="AG481" s="178">
        <f t="shared" si="279"/>
        <v>0</v>
      </c>
      <c r="AH481" s="203">
        <f t="shared" si="280"/>
        <v>0</v>
      </c>
      <c r="AI481" s="714">
        <f>IFERROR(VLOOKUP($C481,'General Information'!$B$69:$C$88,2,0),0)</f>
        <v>0</v>
      </c>
      <c r="AJ481" s="749">
        <f t="shared" si="258"/>
        <v>0</v>
      </c>
      <c r="AK481" s="749">
        <f t="shared" si="259"/>
        <v>0</v>
      </c>
      <c r="AL481" s="749">
        <f t="shared" si="260"/>
        <v>0</v>
      </c>
      <c r="AM481" s="749">
        <f t="shared" si="261"/>
        <v>0</v>
      </c>
      <c r="AN481" s="749">
        <f t="shared" si="262"/>
        <v>0</v>
      </c>
      <c r="AO481" s="749">
        <f t="shared" si="263"/>
        <v>0</v>
      </c>
      <c r="AP481" s="749">
        <f t="shared" si="264"/>
        <v>0</v>
      </c>
      <c r="AQ481" s="749">
        <f t="shared" si="265"/>
        <v>0</v>
      </c>
      <c r="AR481" s="749">
        <f t="shared" si="266"/>
        <v>0</v>
      </c>
      <c r="AS481" s="749">
        <f t="shared" si="267"/>
        <v>0</v>
      </c>
    </row>
    <row r="482" spans="2:45" outlineLevel="1" x14ac:dyDescent="0.2">
      <c r="B482" s="114">
        <v>115</v>
      </c>
      <c r="C482" s="38"/>
      <c r="D482" s="38"/>
      <c r="E482" s="33"/>
      <c r="F482" s="57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121"/>
      <c r="R482" s="120"/>
      <c r="S482" s="60"/>
      <c r="T482" s="60"/>
      <c r="U482" s="60"/>
      <c r="V482" s="176">
        <f t="shared" si="268"/>
        <v>0</v>
      </c>
      <c r="W482" s="176">
        <f t="shared" si="269"/>
        <v>0</v>
      </c>
      <c r="X482" s="176">
        <f t="shared" si="270"/>
        <v>0</v>
      </c>
      <c r="Y482" s="176">
        <f t="shared" si="271"/>
        <v>0</v>
      </c>
      <c r="Z482" s="176">
        <f t="shared" si="272"/>
        <v>0</v>
      </c>
      <c r="AA482" s="176">
        <f t="shared" si="273"/>
        <v>0</v>
      </c>
      <c r="AB482" s="176">
        <f t="shared" si="274"/>
        <v>0</v>
      </c>
      <c r="AC482" s="176">
        <f t="shared" si="275"/>
        <v>0</v>
      </c>
      <c r="AD482" s="176">
        <f t="shared" si="276"/>
        <v>0</v>
      </c>
      <c r="AE482" s="176">
        <f t="shared" si="277"/>
        <v>0</v>
      </c>
      <c r="AF482" s="430">
        <f t="shared" si="278"/>
        <v>0</v>
      </c>
      <c r="AG482" s="178">
        <f t="shared" si="279"/>
        <v>0</v>
      </c>
      <c r="AH482" s="203">
        <f t="shared" si="280"/>
        <v>0</v>
      </c>
      <c r="AI482" s="714">
        <f>IFERROR(VLOOKUP($C482,'General Information'!$B$69:$C$88,2,0),0)</f>
        <v>0</v>
      </c>
      <c r="AJ482" s="749">
        <f t="shared" si="258"/>
        <v>0</v>
      </c>
      <c r="AK482" s="749">
        <f t="shared" si="259"/>
        <v>0</v>
      </c>
      <c r="AL482" s="749">
        <f t="shared" si="260"/>
        <v>0</v>
      </c>
      <c r="AM482" s="749">
        <f t="shared" si="261"/>
        <v>0</v>
      </c>
      <c r="AN482" s="749">
        <f t="shared" si="262"/>
        <v>0</v>
      </c>
      <c r="AO482" s="749">
        <f t="shared" si="263"/>
        <v>0</v>
      </c>
      <c r="AP482" s="749">
        <f t="shared" si="264"/>
        <v>0</v>
      </c>
      <c r="AQ482" s="749">
        <f t="shared" si="265"/>
        <v>0</v>
      </c>
      <c r="AR482" s="749">
        <f t="shared" si="266"/>
        <v>0</v>
      </c>
      <c r="AS482" s="749">
        <f t="shared" si="267"/>
        <v>0</v>
      </c>
    </row>
    <row r="483" spans="2:45" outlineLevel="1" x14ac:dyDescent="0.2">
      <c r="B483" s="114">
        <v>116</v>
      </c>
      <c r="C483" s="38"/>
      <c r="D483" s="38"/>
      <c r="E483" s="33"/>
      <c r="F483" s="57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121"/>
      <c r="R483" s="120"/>
      <c r="S483" s="60"/>
      <c r="T483" s="60"/>
      <c r="U483" s="60"/>
      <c r="V483" s="176">
        <f t="shared" si="268"/>
        <v>0</v>
      </c>
      <c r="W483" s="176">
        <f t="shared" si="269"/>
        <v>0</v>
      </c>
      <c r="X483" s="176">
        <f t="shared" si="270"/>
        <v>0</v>
      </c>
      <c r="Y483" s="176">
        <f t="shared" si="271"/>
        <v>0</v>
      </c>
      <c r="Z483" s="176">
        <f t="shared" si="272"/>
        <v>0</v>
      </c>
      <c r="AA483" s="176">
        <f t="shared" si="273"/>
        <v>0</v>
      </c>
      <c r="AB483" s="176">
        <f t="shared" si="274"/>
        <v>0</v>
      </c>
      <c r="AC483" s="176">
        <f t="shared" si="275"/>
        <v>0</v>
      </c>
      <c r="AD483" s="176">
        <f t="shared" si="276"/>
        <v>0</v>
      </c>
      <c r="AE483" s="176">
        <f t="shared" si="277"/>
        <v>0</v>
      </c>
      <c r="AF483" s="430">
        <f t="shared" si="278"/>
        <v>0</v>
      </c>
      <c r="AG483" s="178">
        <f t="shared" si="279"/>
        <v>0</v>
      </c>
      <c r="AH483" s="203">
        <f t="shared" si="280"/>
        <v>0</v>
      </c>
      <c r="AI483" s="714">
        <f>IFERROR(VLOOKUP($C483,'General Information'!$B$69:$C$88,2,0),0)</f>
        <v>0</v>
      </c>
      <c r="AJ483" s="749">
        <f t="shared" si="258"/>
        <v>0</v>
      </c>
      <c r="AK483" s="749">
        <f t="shared" si="259"/>
        <v>0</v>
      </c>
      <c r="AL483" s="749">
        <f t="shared" si="260"/>
        <v>0</v>
      </c>
      <c r="AM483" s="749">
        <f t="shared" si="261"/>
        <v>0</v>
      </c>
      <c r="AN483" s="749">
        <f t="shared" si="262"/>
        <v>0</v>
      </c>
      <c r="AO483" s="749">
        <f t="shared" si="263"/>
        <v>0</v>
      </c>
      <c r="AP483" s="749">
        <f t="shared" si="264"/>
        <v>0</v>
      </c>
      <c r="AQ483" s="749">
        <f t="shared" si="265"/>
        <v>0</v>
      </c>
      <c r="AR483" s="749">
        <f t="shared" si="266"/>
        <v>0</v>
      </c>
      <c r="AS483" s="749">
        <f t="shared" si="267"/>
        <v>0</v>
      </c>
    </row>
    <row r="484" spans="2:45" outlineLevel="1" x14ac:dyDescent="0.2">
      <c r="B484" s="114">
        <v>117</v>
      </c>
      <c r="C484" s="38"/>
      <c r="D484" s="38"/>
      <c r="E484" s="33"/>
      <c r="F484" s="57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121"/>
      <c r="R484" s="120"/>
      <c r="S484" s="60"/>
      <c r="T484" s="60"/>
      <c r="U484" s="60"/>
      <c r="V484" s="176">
        <f t="shared" si="268"/>
        <v>0</v>
      </c>
      <c r="W484" s="176">
        <f t="shared" si="269"/>
        <v>0</v>
      </c>
      <c r="X484" s="176">
        <f t="shared" si="270"/>
        <v>0</v>
      </c>
      <c r="Y484" s="176">
        <f t="shared" si="271"/>
        <v>0</v>
      </c>
      <c r="Z484" s="176">
        <f t="shared" si="272"/>
        <v>0</v>
      </c>
      <c r="AA484" s="176">
        <f t="shared" si="273"/>
        <v>0</v>
      </c>
      <c r="AB484" s="176">
        <f t="shared" si="274"/>
        <v>0</v>
      </c>
      <c r="AC484" s="176">
        <f t="shared" si="275"/>
        <v>0</v>
      </c>
      <c r="AD484" s="176">
        <f t="shared" si="276"/>
        <v>0</v>
      </c>
      <c r="AE484" s="176">
        <f t="shared" si="277"/>
        <v>0</v>
      </c>
      <c r="AF484" s="430">
        <f t="shared" si="278"/>
        <v>0</v>
      </c>
      <c r="AG484" s="178">
        <f t="shared" si="279"/>
        <v>0</v>
      </c>
      <c r="AH484" s="203">
        <f t="shared" si="280"/>
        <v>0</v>
      </c>
      <c r="AI484" s="714">
        <f>IFERROR(VLOOKUP($C484,'General Information'!$B$69:$C$88,2,0),0)</f>
        <v>0</v>
      </c>
      <c r="AJ484" s="749">
        <f t="shared" si="258"/>
        <v>0</v>
      </c>
      <c r="AK484" s="749">
        <f t="shared" si="259"/>
        <v>0</v>
      </c>
      <c r="AL484" s="749">
        <f t="shared" si="260"/>
        <v>0</v>
      </c>
      <c r="AM484" s="749">
        <f t="shared" si="261"/>
        <v>0</v>
      </c>
      <c r="AN484" s="749">
        <f t="shared" si="262"/>
        <v>0</v>
      </c>
      <c r="AO484" s="749">
        <f t="shared" si="263"/>
        <v>0</v>
      </c>
      <c r="AP484" s="749">
        <f t="shared" si="264"/>
        <v>0</v>
      </c>
      <c r="AQ484" s="749">
        <f t="shared" si="265"/>
        <v>0</v>
      </c>
      <c r="AR484" s="749">
        <f t="shared" si="266"/>
        <v>0</v>
      </c>
      <c r="AS484" s="749">
        <f t="shared" si="267"/>
        <v>0</v>
      </c>
    </row>
    <row r="485" spans="2:45" outlineLevel="1" x14ac:dyDescent="0.2">
      <c r="B485" s="114">
        <v>118</v>
      </c>
      <c r="C485" s="38"/>
      <c r="D485" s="38"/>
      <c r="E485" s="33"/>
      <c r="F485" s="57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121"/>
      <c r="R485" s="120"/>
      <c r="S485" s="60"/>
      <c r="T485" s="60"/>
      <c r="U485" s="60"/>
      <c r="V485" s="176">
        <f t="shared" si="268"/>
        <v>0</v>
      </c>
      <c r="W485" s="176">
        <f t="shared" si="269"/>
        <v>0</v>
      </c>
      <c r="X485" s="176">
        <f t="shared" si="270"/>
        <v>0</v>
      </c>
      <c r="Y485" s="176">
        <f t="shared" si="271"/>
        <v>0</v>
      </c>
      <c r="Z485" s="176">
        <f t="shared" si="272"/>
        <v>0</v>
      </c>
      <c r="AA485" s="176">
        <f t="shared" si="273"/>
        <v>0</v>
      </c>
      <c r="AB485" s="176">
        <f t="shared" si="274"/>
        <v>0</v>
      </c>
      <c r="AC485" s="176">
        <f t="shared" si="275"/>
        <v>0</v>
      </c>
      <c r="AD485" s="176">
        <f t="shared" si="276"/>
        <v>0</v>
      </c>
      <c r="AE485" s="176">
        <f t="shared" si="277"/>
        <v>0</v>
      </c>
      <c r="AF485" s="430">
        <f t="shared" si="278"/>
        <v>0</v>
      </c>
      <c r="AG485" s="178">
        <f t="shared" si="279"/>
        <v>0</v>
      </c>
      <c r="AH485" s="203">
        <f t="shared" si="280"/>
        <v>0</v>
      </c>
      <c r="AI485" s="714">
        <f>IFERROR(VLOOKUP($C485,'General Information'!$B$69:$C$88,2,0),0)</f>
        <v>0</v>
      </c>
      <c r="AJ485" s="749">
        <f t="shared" si="258"/>
        <v>0</v>
      </c>
      <c r="AK485" s="749">
        <f t="shared" si="259"/>
        <v>0</v>
      </c>
      <c r="AL485" s="749">
        <f t="shared" si="260"/>
        <v>0</v>
      </c>
      <c r="AM485" s="749">
        <f t="shared" si="261"/>
        <v>0</v>
      </c>
      <c r="AN485" s="749">
        <f t="shared" si="262"/>
        <v>0</v>
      </c>
      <c r="AO485" s="749">
        <f t="shared" si="263"/>
        <v>0</v>
      </c>
      <c r="AP485" s="749">
        <f t="shared" si="264"/>
        <v>0</v>
      </c>
      <c r="AQ485" s="749">
        <f t="shared" si="265"/>
        <v>0</v>
      </c>
      <c r="AR485" s="749">
        <f t="shared" si="266"/>
        <v>0</v>
      </c>
      <c r="AS485" s="749">
        <f t="shared" si="267"/>
        <v>0</v>
      </c>
    </row>
    <row r="486" spans="2:45" outlineLevel="1" x14ac:dyDescent="0.2">
      <c r="B486" s="114">
        <v>119</v>
      </c>
      <c r="C486" s="38"/>
      <c r="D486" s="38"/>
      <c r="E486" s="33"/>
      <c r="F486" s="57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121"/>
      <c r="R486" s="120"/>
      <c r="S486" s="60"/>
      <c r="T486" s="60"/>
      <c r="U486" s="60"/>
      <c r="V486" s="176">
        <f t="shared" si="268"/>
        <v>0</v>
      </c>
      <c r="W486" s="176">
        <f t="shared" si="269"/>
        <v>0</v>
      </c>
      <c r="X486" s="176">
        <f t="shared" si="270"/>
        <v>0</v>
      </c>
      <c r="Y486" s="176">
        <f t="shared" si="271"/>
        <v>0</v>
      </c>
      <c r="Z486" s="176">
        <f t="shared" si="272"/>
        <v>0</v>
      </c>
      <c r="AA486" s="176">
        <f t="shared" si="273"/>
        <v>0</v>
      </c>
      <c r="AB486" s="176">
        <f t="shared" si="274"/>
        <v>0</v>
      </c>
      <c r="AC486" s="176">
        <f t="shared" si="275"/>
        <v>0</v>
      </c>
      <c r="AD486" s="176">
        <f t="shared" si="276"/>
        <v>0</v>
      </c>
      <c r="AE486" s="176">
        <f t="shared" si="277"/>
        <v>0</v>
      </c>
      <c r="AF486" s="430">
        <f t="shared" si="278"/>
        <v>0</v>
      </c>
      <c r="AG486" s="178">
        <f t="shared" si="279"/>
        <v>0</v>
      </c>
      <c r="AH486" s="203">
        <f t="shared" si="280"/>
        <v>0</v>
      </c>
      <c r="AI486" s="714">
        <f>IFERROR(VLOOKUP($C486,'General Information'!$B$69:$C$88,2,0),0)</f>
        <v>0</v>
      </c>
      <c r="AJ486" s="749">
        <f t="shared" si="258"/>
        <v>0</v>
      </c>
      <c r="AK486" s="749">
        <f t="shared" si="259"/>
        <v>0</v>
      </c>
      <c r="AL486" s="749">
        <f t="shared" si="260"/>
        <v>0</v>
      </c>
      <c r="AM486" s="749">
        <f t="shared" si="261"/>
        <v>0</v>
      </c>
      <c r="AN486" s="749">
        <f t="shared" si="262"/>
        <v>0</v>
      </c>
      <c r="AO486" s="749">
        <f t="shared" si="263"/>
        <v>0</v>
      </c>
      <c r="AP486" s="749">
        <f t="shared" si="264"/>
        <v>0</v>
      </c>
      <c r="AQ486" s="749">
        <f t="shared" si="265"/>
        <v>0</v>
      </c>
      <c r="AR486" s="749">
        <f t="shared" si="266"/>
        <v>0</v>
      </c>
      <c r="AS486" s="749">
        <f t="shared" si="267"/>
        <v>0</v>
      </c>
    </row>
    <row r="487" spans="2:45" outlineLevel="1" x14ac:dyDescent="0.2">
      <c r="B487" s="114">
        <v>120</v>
      </c>
      <c r="C487" s="38"/>
      <c r="D487" s="38"/>
      <c r="E487" s="33"/>
      <c r="F487" s="57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121"/>
      <c r="R487" s="120"/>
      <c r="S487" s="60"/>
      <c r="T487" s="60"/>
      <c r="U487" s="60"/>
      <c r="V487" s="176">
        <f t="shared" si="268"/>
        <v>0</v>
      </c>
      <c r="W487" s="176">
        <f t="shared" si="269"/>
        <v>0</v>
      </c>
      <c r="X487" s="176">
        <f t="shared" si="270"/>
        <v>0</v>
      </c>
      <c r="Y487" s="176">
        <f t="shared" si="271"/>
        <v>0</v>
      </c>
      <c r="Z487" s="176">
        <f t="shared" si="272"/>
        <v>0</v>
      </c>
      <c r="AA487" s="176">
        <f t="shared" si="273"/>
        <v>0</v>
      </c>
      <c r="AB487" s="176">
        <f t="shared" si="274"/>
        <v>0</v>
      </c>
      <c r="AC487" s="176">
        <f t="shared" si="275"/>
        <v>0</v>
      </c>
      <c r="AD487" s="176">
        <f t="shared" si="276"/>
        <v>0</v>
      </c>
      <c r="AE487" s="176">
        <f t="shared" si="277"/>
        <v>0</v>
      </c>
      <c r="AF487" s="430">
        <f t="shared" si="278"/>
        <v>0</v>
      </c>
      <c r="AG487" s="178">
        <f t="shared" si="279"/>
        <v>0</v>
      </c>
      <c r="AH487" s="203">
        <f t="shared" si="280"/>
        <v>0</v>
      </c>
      <c r="AI487" s="714">
        <f>IFERROR(VLOOKUP($C487,'General Information'!$B$69:$C$88,2,0),0)</f>
        <v>0</v>
      </c>
      <c r="AJ487" s="749">
        <f t="shared" si="258"/>
        <v>0</v>
      </c>
      <c r="AK487" s="749">
        <f t="shared" si="259"/>
        <v>0</v>
      </c>
      <c r="AL487" s="749">
        <f t="shared" si="260"/>
        <v>0</v>
      </c>
      <c r="AM487" s="749">
        <f t="shared" si="261"/>
        <v>0</v>
      </c>
      <c r="AN487" s="749">
        <f t="shared" si="262"/>
        <v>0</v>
      </c>
      <c r="AO487" s="749">
        <f t="shared" si="263"/>
        <v>0</v>
      </c>
      <c r="AP487" s="749">
        <f t="shared" si="264"/>
        <v>0</v>
      </c>
      <c r="AQ487" s="749">
        <f t="shared" si="265"/>
        <v>0</v>
      </c>
      <c r="AR487" s="749">
        <f t="shared" si="266"/>
        <v>0</v>
      </c>
      <c r="AS487" s="749">
        <f t="shared" si="267"/>
        <v>0</v>
      </c>
    </row>
    <row r="488" spans="2:45" outlineLevel="1" x14ac:dyDescent="0.2">
      <c r="B488" s="114">
        <v>121</v>
      </c>
      <c r="C488" s="38"/>
      <c r="D488" s="38"/>
      <c r="E488" s="33"/>
      <c r="F488" s="57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121"/>
      <c r="R488" s="120"/>
      <c r="S488" s="60"/>
      <c r="T488" s="60"/>
      <c r="U488" s="60"/>
      <c r="V488" s="176">
        <f t="shared" si="268"/>
        <v>0</v>
      </c>
      <c r="W488" s="176">
        <f t="shared" si="269"/>
        <v>0</v>
      </c>
      <c r="X488" s="176">
        <f t="shared" si="270"/>
        <v>0</v>
      </c>
      <c r="Y488" s="176">
        <f t="shared" si="271"/>
        <v>0</v>
      </c>
      <c r="Z488" s="176">
        <f t="shared" si="272"/>
        <v>0</v>
      </c>
      <c r="AA488" s="176">
        <f t="shared" si="273"/>
        <v>0</v>
      </c>
      <c r="AB488" s="176">
        <f t="shared" si="274"/>
        <v>0</v>
      </c>
      <c r="AC488" s="176">
        <f t="shared" si="275"/>
        <v>0</v>
      </c>
      <c r="AD488" s="176">
        <f t="shared" si="276"/>
        <v>0</v>
      </c>
      <c r="AE488" s="176">
        <f t="shared" si="277"/>
        <v>0</v>
      </c>
      <c r="AF488" s="430">
        <f t="shared" si="278"/>
        <v>0</v>
      </c>
      <c r="AG488" s="178">
        <f t="shared" si="279"/>
        <v>0</v>
      </c>
      <c r="AH488" s="203">
        <f t="shared" si="280"/>
        <v>0</v>
      </c>
      <c r="AI488" s="714">
        <f>IFERROR(VLOOKUP($C488,'General Information'!$B$69:$C$88,2,0),0)</f>
        <v>0</v>
      </c>
      <c r="AJ488" s="749">
        <f t="shared" si="258"/>
        <v>0</v>
      </c>
      <c r="AK488" s="749">
        <f t="shared" si="259"/>
        <v>0</v>
      </c>
      <c r="AL488" s="749">
        <f t="shared" si="260"/>
        <v>0</v>
      </c>
      <c r="AM488" s="749">
        <f t="shared" si="261"/>
        <v>0</v>
      </c>
      <c r="AN488" s="749">
        <f t="shared" si="262"/>
        <v>0</v>
      </c>
      <c r="AO488" s="749">
        <f t="shared" si="263"/>
        <v>0</v>
      </c>
      <c r="AP488" s="749">
        <f t="shared" si="264"/>
        <v>0</v>
      </c>
      <c r="AQ488" s="749">
        <f t="shared" si="265"/>
        <v>0</v>
      </c>
      <c r="AR488" s="749">
        <f t="shared" si="266"/>
        <v>0</v>
      </c>
      <c r="AS488" s="749">
        <f t="shared" si="267"/>
        <v>0</v>
      </c>
    </row>
    <row r="489" spans="2:45" outlineLevel="1" x14ac:dyDescent="0.2">
      <c r="B489" s="114">
        <v>122</v>
      </c>
      <c r="C489" s="38"/>
      <c r="D489" s="38"/>
      <c r="E489" s="33"/>
      <c r="F489" s="57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121"/>
      <c r="R489" s="120"/>
      <c r="S489" s="60"/>
      <c r="T489" s="60"/>
      <c r="U489" s="60"/>
      <c r="V489" s="176">
        <f t="shared" si="268"/>
        <v>0</v>
      </c>
      <c r="W489" s="176">
        <f t="shared" si="269"/>
        <v>0</v>
      </c>
      <c r="X489" s="176">
        <f t="shared" si="270"/>
        <v>0</v>
      </c>
      <c r="Y489" s="176">
        <f t="shared" si="271"/>
        <v>0</v>
      </c>
      <c r="Z489" s="176">
        <f t="shared" si="272"/>
        <v>0</v>
      </c>
      <c r="AA489" s="176">
        <f t="shared" si="273"/>
        <v>0</v>
      </c>
      <c r="AB489" s="176">
        <f t="shared" si="274"/>
        <v>0</v>
      </c>
      <c r="AC489" s="176">
        <f t="shared" si="275"/>
        <v>0</v>
      </c>
      <c r="AD489" s="176">
        <f t="shared" si="276"/>
        <v>0</v>
      </c>
      <c r="AE489" s="176">
        <f t="shared" si="277"/>
        <v>0</v>
      </c>
      <c r="AF489" s="430">
        <f t="shared" si="278"/>
        <v>0</v>
      </c>
      <c r="AG489" s="178">
        <f t="shared" si="279"/>
        <v>0</v>
      </c>
      <c r="AH489" s="203">
        <f t="shared" si="280"/>
        <v>0</v>
      </c>
      <c r="AI489" s="714">
        <f>IFERROR(VLOOKUP($C489,'General Information'!$B$69:$C$88,2,0),0)</f>
        <v>0</v>
      </c>
      <c r="AJ489" s="749">
        <f t="shared" si="258"/>
        <v>0</v>
      </c>
      <c r="AK489" s="749">
        <f t="shared" si="259"/>
        <v>0</v>
      </c>
      <c r="AL489" s="749">
        <f t="shared" si="260"/>
        <v>0</v>
      </c>
      <c r="AM489" s="749">
        <f t="shared" si="261"/>
        <v>0</v>
      </c>
      <c r="AN489" s="749">
        <f t="shared" si="262"/>
        <v>0</v>
      </c>
      <c r="AO489" s="749">
        <f t="shared" si="263"/>
        <v>0</v>
      </c>
      <c r="AP489" s="749">
        <f t="shared" si="264"/>
        <v>0</v>
      </c>
      <c r="AQ489" s="749">
        <f t="shared" si="265"/>
        <v>0</v>
      </c>
      <c r="AR489" s="749">
        <f t="shared" si="266"/>
        <v>0</v>
      </c>
      <c r="AS489" s="749">
        <f t="shared" si="267"/>
        <v>0</v>
      </c>
    </row>
    <row r="490" spans="2:45" outlineLevel="1" x14ac:dyDescent="0.2">
      <c r="B490" s="114">
        <v>123</v>
      </c>
      <c r="C490" s="38"/>
      <c r="D490" s="38"/>
      <c r="E490" s="33"/>
      <c r="F490" s="57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121"/>
      <c r="R490" s="120"/>
      <c r="S490" s="60"/>
      <c r="T490" s="60"/>
      <c r="U490" s="60"/>
      <c r="V490" s="176">
        <f t="shared" si="268"/>
        <v>0</v>
      </c>
      <c r="W490" s="176">
        <f t="shared" si="269"/>
        <v>0</v>
      </c>
      <c r="X490" s="176">
        <f t="shared" si="270"/>
        <v>0</v>
      </c>
      <c r="Y490" s="176">
        <f t="shared" si="271"/>
        <v>0</v>
      </c>
      <c r="Z490" s="176">
        <f t="shared" si="272"/>
        <v>0</v>
      </c>
      <c r="AA490" s="176">
        <f t="shared" si="273"/>
        <v>0</v>
      </c>
      <c r="AB490" s="176">
        <f t="shared" si="274"/>
        <v>0</v>
      </c>
      <c r="AC490" s="176">
        <f t="shared" si="275"/>
        <v>0</v>
      </c>
      <c r="AD490" s="176">
        <f t="shared" si="276"/>
        <v>0</v>
      </c>
      <c r="AE490" s="176">
        <f t="shared" si="277"/>
        <v>0</v>
      </c>
      <c r="AF490" s="430">
        <f t="shared" si="278"/>
        <v>0</v>
      </c>
      <c r="AG490" s="178">
        <f t="shared" si="279"/>
        <v>0</v>
      </c>
      <c r="AH490" s="203">
        <f t="shared" si="280"/>
        <v>0</v>
      </c>
      <c r="AI490" s="714">
        <f>IFERROR(VLOOKUP($C490,'General Information'!$B$69:$C$88,2,0),0)</f>
        <v>0</v>
      </c>
      <c r="AJ490" s="749">
        <f t="shared" si="258"/>
        <v>0</v>
      </c>
      <c r="AK490" s="749">
        <f t="shared" si="259"/>
        <v>0</v>
      </c>
      <c r="AL490" s="749">
        <f t="shared" si="260"/>
        <v>0</v>
      </c>
      <c r="AM490" s="749">
        <f t="shared" si="261"/>
        <v>0</v>
      </c>
      <c r="AN490" s="749">
        <f t="shared" si="262"/>
        <v>0</v>
      </c>
      <c r="AO490" s="749">
        <f t="shared" si="263"/>
        <v>0</v>
      </c>
      <c r="AP490" s="749">
        <f t="shared" si="264"/>
        <v>0</v>
      </c>
      <c r="AQ490" s="749">
        <f t="shared" si="265"/>
        <v>0</v>
      </c>
      <c r="AR490" s="749">
        <f t="shared" si="266"/>
        <v>0</v>
      </c>
      <c r="AS490" s="749">
        <f t="shared" si="267"/>
        <v>0</v>
      </c>
    </row>
    <row r="491" spans="2:45" outlineLevel="1" x14ac:dyDescent="0.2">
      <c r="B491" s="114">
        <v>124</v>
      </c>
      <c r="C491" s="38"/>
      <c r="D491" s="38"/>
      <c r="E491" s="33"/>
      <c r="F491" s="57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121"/>
      <c r="R491" s="120"/>
      <c r="S491" s="60"/>
      <c r="T491" s="60"/>
      <c r="U491" s="60"/>
      <c r="V491" s="176">
        <f t="shared" si="268"/>
        <v>0</v>
      </c>
      <c r="W491" s="176">
        <f t="shared" si="269"/>
        <v>0</v>
      </c>
      <c r="X491" s="176">
        <f t="shared" si="270"/>
        <v>0</v>
      </c>
      <c r="Y491" s="176">
        <f t="shared" si="271"/>
        <v>0</v>
      </c>
      <c r="Z491" s="176">
        <f t="shared" si="272"/>
        <v>0</v>
      </c>
      <c r="AA491" s="176">
        <f t="shared" si="273"/>
        <v>0</v>
      </c>
      <c r="AB491" s="176">
        <f t="shared" si="274"/>
        <v>0</v>
      </c>
      <c r="AC491" s="176">
        <f t="shared" si="275"/>
        <v>0</v>
      </c>
      <c r="AD491" s="176">
        <f t="shared" si="276"/>
        <v>0</v>
      </c>
      <c r="AE491" s="176">
        <f t="shared" si="277"/>
        <v>0</v>
      </c>
      <c r="AF491" s="430">
        <f t="shared" si="278"/>
        <v>0</v>
      </c>
      <c r="AG491" s="178">
        <f t="shared" si="279"/>
        <v>0</v>
      </c>
      <c r="AH491" s="203">
        <f t="shared" si="280"/>
        <v>0</v>
      </c>
      <c r="AI491" s="714">
        <f>IFERROR(VLOOKUP($C491,'General Information'!$B$69:$C$88,2,0),0)</f>
        <v>0</v>
      </c>
      <c r="AJ491" s="749">
        <f t="shared" si="258"/>
        <v>0</v>
      </c>
      <c r="AK491" s="749">
        <f t="shared" si="259"/>
        <v>0</v>
      </c>
      <c r="AL491" s="749">
        <f t="shared" si="260"/>
        <v>0</v>
      </c>
      <c r="AM491" s="749">
        <f t="shared" si="261"/>
        <v>0</v>
      </c>
      <c r="AN491" s="749">
        <f t="shared" si="262"/>
        <v>0</v>
      </c>
      <c r="AO491" s="749">
        <f t="shared" si="263"/>
        <v>0</v>
      </c>
      <c r="AP491" s="749">
        <f t="shared" si="264"/>
        <v>0</v>
      </c>
      <c r="AQ491" s="749">
        <f t="shared" si="265"/>
        <v>0</v>
      </c>
      <c r="AR491" s="749">
        <f t="shared" si="266"/>
        <v>0</v>
      </c>
      <c r="AS491" s="749">
        <f t="shared" si="267"/>
        <v>0</v>
      </c>
    </row>
    <row r="492" spans="2:45" outlineLevel="1" x14ac:dyDescent="0.2">
      <c r="B492" s="114">
        <v>125</v>
      </c>
      <c r="C492" s="38"/>
      <c r="D492" s="38"/>
      <c r="E492" s="33"/>
      <c r="F492" s="57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121"/>
      <c r="R492" s="120"/>
      <c r="S492" s="60"/>
      <c r="T492" s="60"/>
      <c r="U492" s="60"/>
      <c r="V492" s="176">
        <f t="shared" si="268"/>
        <v>0</v>
      </c>
      <c r="W492" s="176">
        <f t="shared" si="269"/>
        <v>0</v>
      </c>
      <c r="X492" s="176">
        <f t="shared" si="270"/>
        <v>0</v>
      </c>
      <c r="Y492" s="176">
        <f t="shared" si="271"/>
        <v>0</v>
      </c>
      <c r="Z492" s="176">
        <f t="shared" si="272"/>
        <v>0</v>
      </c>
      <c r="AA492" s="176">
        <f t="shared" si="273"/>
        <v>0</v>
      </c>
      <c r="AB492" s="176">
        <f t="shared" si="274"/>
        <v>0</v>
      </c>
      <c r="AC492" s="176">
        <f t="shared" si="275"/>
        <v>0</v>
      </c>
      <c r="AD492" s="176">
        <f t="shared" si="276"/>
        <v>0</v>
      </c>
      <c r="AE492" s="176">
        <f t="shared" si="277"/>
        <v>0</v>
      </c>
      <c r="AF492" s="430">
        <f t="shared" si="278"/>
        <v>0</v>
      </c>
      <c r="AG492" s="178">
        <f t="shared" si="279"/>
        <v>0</v>
      </c>
      <c r="AH492" s="203">
        <f t="shared" si="280"/>
        <v>0</v>
      </c>
      <c r="AI492" s="714">
        <f>IFERROR(VLOOKUP($C492,'General Information'!$B$69:$C$88,2,0),0)</f>
        <v>0</v>
      </c>
      <c r="AJ492" s="749">
        <f t="shared" si="258"/>
        <v>0</v>
      </c>
      <c r="AK492" s="749">
        <f t="shared" si="259"/>
        <v>0</v>
      </c>
      <c r="AL492" s="749">
        <f t="shared" si="260"/>
        <v>0</v>
      </c>
      <c r="AM492" s="749">
        <f t="shared" si="261"/>
        <v>0</v>
      </c>
      <c r="AN492" s="749">
        <f t="shared" si="262"/>
        <v>0</v>
      </c>
      <c r="AO492" s="749">
        <f t="shared" si="263"/>
        <v>0</v>
      </c>
      <c r="AP492" s="749">
        <f t="shared" si="264"/>
        <v>0</v>
      </c>
      <c r="AQ492" s="749">
        <f t="shared" si="265"/>
        <v>0</v>
      </c>
      <c r="AR492" s="749">
        <f t="shared" si="266"/>
        <v>0</v>
      </c>
      <c r="AS492" s="749">
        <f t="shared" si="267"/>
        <v>0</v>
      </c>
    </row>
    <row r="493" spans="2:45" outlineLevel="1" x14ac:dyDescent="0.2">
      <c r="B493" s="114">
        <v>126</v>
      </c>
      <c r="C493" s="38"/>
      <c r="D493" s="38"/>
      <c r="E493" s="33"/>
      <c r="F493" s="57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121"/>
      <c r="R493" s="120"/>
      <c r="S493" s="60"/>
      <c r="T493" s="60"/>
      <c r="U493" s="60"/>
      <c r="V493" s="176">
        <f t="shared" si="268"/>
        <v>0</v>
      </c>
      <c r="W493" s="176">
        <f t="shared" si="269"/>
        <v>0</v>
      </c>
      <c r="X493" s="176">
        <f t="shared" si="270"/>
        <v>0</v>
      </c>
      <c r="Y493" s="176">
        <f t="shared" si="271"/>
        <v>0</v>
      </c>
      <c r="Z493" s="176">
        <f t="shared" si="272"/>
        <v>0</v>
      </c>
      <c r="AA493" s="176">
        <f t="shared" si="273"/>
        <v>0</v>
      </c>
      <c r="AB493" s="176">
        <f t="shared" si="274"/>
        <v>0</v>
      </c>
      <c r="AC493" s="176">
        <f t="shared" si="275"/>
        <v>0</v>
      </c>
      <c r="AD493" s="176">
        <f t="shared" si="276"/>
        <v>0</v>
      </c>
      <c r="AE493" s="176">
        <f t="shared" si="277"/>
        <v>0</v>
      </c>
      <c r="AF493" s="430">
        <f t="shared" si="278"/>
        <v>0</v>
      </c>
      <c r="AG493" s="178">
        <f t="shared" si="279"/>
        <v>0</v>
      </c>
      <c r="AH493" s="203">
        <f t="shared" si="280"/>
        <v>0</v>
      </c>
      <c r="AI493" s="714">
        <f>IFERROR(VLOOKUP($C493,'General Information'!$B$69:$C$88,2,0),0)</f>
        <v>0</v>
      </c>
      <c r="AJ493" s="749">
        <f t="shared" si="258"/>
        <v>0</v>
      </c>
      <c r="AK493" s="749">
        <f t="shared" si="259"/>
        <v>0</v>
      </c>
      <c r="AL493" s="749">
        <f t="shared" si="260"/>
        <v>0</v>
      </c>
      <c r="AM493" s="749">
        <f t="shared" si="261"/>
        <v>0</v>
      </c>
      <c r="AN493" s="749">
        <f t="shared" si="262"/>
        <v>0</v>
      </c>
      <c r="AO493" s="749">
        <f t="shared" si="263"/>
        <v>0</v>
      </c>
      <c r="AP493" s="749">
        <f t="shared" si="264"/>
        <v>0</v>
      </c>
      <c r="AQ493" s="749">
        <f t="shared" si="265"/>
        <v>0</v>
      </c>
      <c r="AR493" s="749">
        <f t="shared" si="266"/>
        <v>0</v>
      </c>
      <c r="AS493" s="749">
        <f t="shared" si="267"/>
        <v>0</v>
      </c>
    </row>
    <row r="494" spans="2:45" outlineLevel="1" x14ac:dyDescent="0.2">
      <c r="B494" s="114">
        <v>127</v>
      </c>
      <c r="C494" s="38"/>
      <c r="D494" s="38"/>
      <c r="E494" s="33"/>
      <c r="F494" s="57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121"/>
      <c r="R494" s="120"/>
      <c r="S494" s="60"/>
      <c r="T494" s="60"/>
      <c r="U494" s="60"/>
      <c r="V494" s="176">
        <f t="shared" si="268"/>
        <v>0</v>
      </c>
      <c r="W494" s="176">
        <f t="shared" si="269"/>
        <v>0</v>
      </c>
      <c r="X494" s="176">
        <f t="shared" si="270"/>
        <v>0</v>
      </c>
      <c r="Y494" s="176">
        <f t="shared" si="271"/>
        <v>0</v>
      </c>
      <c r="Z494" s="176">
        <f t="shared" si="272"/>
        <v>0</v>
      </c>
      <c r="AA494" s="176">
        <f t="shared" si="273"/>
        <v>0</v>
      </c>
      <c r="AB494" s="176">
        <f t="shared" si="274"/>
        <v>0</v>
      </c>
      <c r="AC494" s="176">
        <f t="shared" si="275"/>
        <v>0</v>
      </c>
      <c r="AD494" s="176">
        <f t="shared" si="276"/>
        <v>0</v>
      </c>
      <c r="AE494" s="176">
        <f t="shared" si="277"/>
        <v>0</v>
      </c>
      <c r="AF494" s="430">
        <f t="shared" si="278"/>
        <v>0</v>
      </c>
      <c r="AG494" s="178">
        <f t="shared" si="279"/>
        <v>0</v>
      </c>
      <c r="AH494" s="203">
        <f t="shared" si="280"/>
        <v>0</v>
      </c>
      <c r="AI494" s="714">
        <f>IFERROR(VLOOKUP($C494,'General Information'!$B$69:$C$88,2,0),0)</f>
        <v>0</v>
      </c>
      <c r="AJ494" s="749">
        <f t="shared" si="258"/>
        <v>0</v>
      </c>
      <c r="AK494" s="749">
        <f t="shared" si="259"/>
        <v>0</v>
      </c>
      <c r="AL494" s="749">
        <f t="shared" si="260"/>
        <v>0</v>
      </c>
      <c r="AM494" s="749">
        <f t="shared" si="261"/>
        <v>0</v>
      </c>
      <c r="AN494" s="749">
        <f t="shared" si="262"/>
        <v>0</v>
      </c>
      <c r="AO494" s="749">
        <f t="shared" si="263"/>
        <v>0</v>
      </c>
      <c r="AP494" s="749">
        <f t="shared" si="264"/>
        <v>0</v>
      </c>
      <c r="AQ494" s="749">
        <f t="shared" si="265"/>
        <v>0</v>
      </c>
      <c r="AR494" s="749">
        <f t="shared" si="266"/>
        <v>0</v>
      </c>
      <c r="AS494" s="749">
        <f t="shared" si="267"/>
        <v>0</v>
      </c>
    </row>
    <row r="495" spans="2:45" outlineLevel="1" x14ac:dyDescent="0.2">
      <c r="B495" s="114">
        <v>128</v>
      </c>
      <c r="C495" s="38"/>
      <c r="D495" s="38"/>
      <c r="E495" s="33"/>
      <c r="F495" s="57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21"/>
      <c r="R495" s="120"/>
      <c r="S495" s="60"/>
      <c r="T495" s="60"/>
      <c r="U495" s="60"/>
      <c r="V495" s="176">
        <f t="shared" si="268"/>
        <v>0</v>
      </c>
      <c r="W495" s="176">
        <f t="shared" si="269"/>
        <v>0</v>
      </c>
      <c r="X495" s="176">
        <f t="shared" si="270"/>
        <v>0</v>
      </c>
      <c r="Y495" s="176">
        <f t="shared" si="271"/>
        <v>0</v>
      </c>
      <c r="Z495" s="176">
        <f t="shared" si="272"/>
        <v>0</v>
      </c>
      <c r="AA495" s="176">
        <f t="shared" si="273"/>
        <v>0</v>
      </c>
      <c r="AB495" s="176">
        <f t="shared" si="274"/>
        <v>0</v>
      </c>
      <c r="AC495" s="176">
        <f t="shared" si="275"/>
        <v>0</v>
      </c>
      <c r="AD495" s="176">
        <f t="shared" si="276"/>
        <v>0</v>
      </c>
      <c r="AE495" s="176">
        <f t="shared" si="277"/>
        <v>0</v>
      </c>
      <c r="AF495" s="430">
        <f t="shared" si="278"/>
        <v>0</v>
      </c>
      <c r="AG495" s="178">
        <f t="shared" si="279"/>
        <v>0</v>
      </c>
      <c r="AH495" s="203">
        <f t="shared" si="280"/>
        <v>0</v>
      </c>
      <c r="AI495" s="714">
        <f>IFERROR(VLOOKUP($C495,'General Information'!$B$69:$C$88,2,0),0)</f>
        <v>0</v>
      </c>
      <c r="AJ495" s="749">
        <f t="shared" si="258"/>
        <v>0</v>
      </c>
      <c r="AK495" s="749">
        <f t="shared" si="259"/>
        <v>0</v>
      </c>
      <c r="AL495" s="749">
        <f t="shared" si="260"/>
        <v>0</v>
      </c>
      <c r="AM495" s="749">
        <f t="shared" si="261"/>
        <v>0</v>
      </c>
      <c r="AN495" s="749">
        <f t="shared" si="262"/>
        <v>0</v>
      </c>
      <c r="AO495" s="749">
        <f t="shared" si="263"/>
        <v>0</v>
      </c>
      <c r="AP495" s="749">
        <f t="shared" si="264"/>
        <v>0</v>
      </c>
      <c r="AQ495" s="749">
        <f t="shared" si="265"/>
        <v>0</v>
      </c>
      <c r="AR495" s="749">
        <f t="shared" si="266"/>
        <v>0</v>
      </c>
      <c r="AS495" s="749">
        <f t="shared" si="267"/>
        <v>0</v>
      </c>
    </row>
    <row r="496" spans="2:45" outlineLevel="1" x14ac:dyDescent="0.2">
      <c r="B496" s="114">
        <v>129</v>
      </c>
      <c r="C496" s="38"/>
      <c r="D496" s="38"/>
      <c r="E496" s="33"/>
      <c r="F496" s="57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121"/>
      <c r="R496" s="120"/>
      <c r="S496" s="60"/>
      <c r="T496" s="60"/>
      <c r="U496" s="60"/>
      <c r="V496" s="176">
        <f t="shared" si="268"/>
        <v>0</v>
      </c>
      <c r="W496" s="176">
        <f t="shared" si="269"/>
        <v>0</v>
      </c>
      <c r="X496" s="176">
        <f t="shared" si="270"/>
        <v>0</v>
      </c>
      <c r="Y496" s="176">
        <f t="shared" si="271"/>
        <v>0</v>
      </c>
      <c r="Z496" s="176">
        <f t="shared" si="272"/>
        <v>0</v>
      </c>
      <c r="AA496" s="176">
        <f t="shared" si="273"/>
        <v>0</v>
      </c>
      <c r="AB496" s="176">
        <f t="shared" si="274"/>
        <v>0</v>
      </c>
      <c r="AC496" s="176">
        <f t="shared" si="275"/>
        <v>0</v>
      </c>
      <c r="AD496" s="176">
        <f t="shared" si="276"/>
        <v>0</v>
      </c>
      <c r="AE496" s="176">
        <f t="shared" si="277"/>
        <v>0</v>
      </c>
      <c r="AF496" s="430">
        <f t="shared" si="278"/>
        <v>0</v>
      </c>
      <c r="AG496" s="178">
        <f t="shared" si="279"/>
        <v>0</v>
      </c>
      <c r="AH496" s="203">
        <f t="shared" si="280"/>
        <v>0</v>
      </c>
      <c r="AI496" s="714">
        <f>IFERROR(VLOOKUP($C496,'General Information'!$B$69:$C$88,2,0),0)</f>
        <v>0</v>
      </c>
      <c r="AJ496" s="749">
        <f t="shared" ref="AJ496:AJ559" si="281">(1+$AI496)*V496</f>
        <v>0</v>
      </c>
      <c r="AK496" s="749">
        <f t="shared" ref="AK496:AK559" si="282">(1+$AI496)*W496</f>
        <v>0</v>
      </c>
      <c r="AL496" s="749">
        <f t="shared" ref="AL496:AL559" si="283">(1+$AI496)*X496</f>
        <v>0</v>
      </c>
      <c r="AM496" s="749">
        <f t="shared" ref="AM496:AM559" si="284">(1+$AI496)*Y496</f>
        <v>0</v>
      </c>
      <c r="AN496" s="749">
        <f t="shared" ref="AN496:AN559" si="285">(1+$AI496)*Z496</f>
        <v>0</v>
      </c>
      <c r="AO496" s="749">
        <f t="shared" ref="AO496:AO559" si="286">(1+$AI496)*AA496</f>
        <v>0</v>
      </c>
      <c r="AP496" s="749">
        <f t="shared" ref="AP496:AP559" si="287">(1+$AI496)*AB496</f>
        <v>0</v>
      </c>
      <c r="AQ496" s="749">
        <f t="shared" ref="AQ496:AQ559" si="288">(1+$AI496)*AC496</f>
        <v>0</v>
      </c>
      <c r="AR496" s="749">
        <f t="shared" ref="AR496:AR559" si="289">(1+$AI496)*AD496</f>
        <v>0</v>
      </c>
      <c r="AS496" s="749">
        <f t="shared" ref="AS496:AS559" si="290">(1+$AI496)*AE496</f>
        <v>0</v>
      </c>
    </row>
    <row r="497" spans="2:45" outlineLevel="1" x14ac:dyDescent="0.2">
      <c r="B497" s="114">
        <v>130</v>
      </c>
      <c r="C497" s="38"/>
      <c r="D497" s="38"/>
      <c r="E497" s="33"/>
      <c r="F497" s="57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121"/>
      <c r="R497" s="120"/>
      <c r="S497" s="60"/>
      <c r="T497" s="60"/>
      <c r="U497" s="60"/>
      <c r="V497" s="176">
        <f t="shared" ref="V497:V518" si="291">$F497*G497</f>
        <v>0</v>
      </c>
      <c r="W497" s="176">
        <f t="shared" ref="W497:W518" si="292">$F497*H497</f>
        <v>0</v>
      </c>
      <c r="X497" s="176">
        <f t="shared" ref="X497:X518" si="293">$F497*I497</f>
        <v>0</v>
      </c>
      <c r="Y497" s="176">
        <f t="shared" ref="Y497:Y518" si="294">$F497*J497</f>
        <v>0</v>
      </c>
      <c r="Z497" s="176">
        <f t="shared" ref="Z497:Z518" si="295">$F497*K497</f>
        <v>0</v>
      </c>
      <c r="AA497" s="176">
        <f t="shared" ref="AA497:AA518" si="296">$F497*L497</f>
        <v>0</v>
      </c>
      <c r="AB497" s="176">
        <f t="shared" ref="AB497:AB518" si="297">$F497*M497</f>
        <v>0</v>
      </c>
      <c r="AC497" s="176">
        <f t="shared" ref="AC497:AC518" si="298">$F497*N497</f>
        <v>0</v>
      </c>
      <c r="AD497" s="176">
        <f t="shared" ref="AD497:AD518" si="299">$F497*O497</f>
        <v>0</v>
      </c>
      <c r="AE497" s="176">
        <f t="shared" ref="AE497:AE518" si="300">$F497*P497</f>
        <v>0</v>
      </c>
      <c r="AF497" s="430">
        <f t="shared" ref="AF497:AF518" si="301">SUM(V497:AE497)</f>
        <v>0</v>
      </c>
      <c r="AG497" s="178">
        <f t="shared" ref="AG497:AG518" si="302">SUM(G497:P497)</f>
        <v>0</v>
      </c>
      <c r="AH497" s="203">
        <f t="shared" ref="AH497:AH518" si="303">IFERROR($AF497/SUM($AF$7,$AF$210,$AF$313,$AF$366,$AF$569,$AF$622),0)</f>
        <v>0</v>
      </c>
      <c r="AI497" s="714">
        <f>IFERROR(VLOOKUP($C497,'General Information'!$B$69:$C$88,2,0),0)</f>
        <v>0</v>
      </c>
      <c r="AJ497" s="749">
        <f t="shared" si="281"/>
        <v>0</v>
      </c>
      <c r="AK497" s="749">
        <f t="shared" si="282"/>
        <v>0</v>
      </c>
      <c r="AL497" s="749">
        <f t="shared" si="283"/>
        <v>0</v>
      </c>
      <c r="AM497" s="749">
        <f t="shared" si="284"/>
        <v>0</v>
      </c>
      <c r="AN497" s="749">
        <f t="shared" si="285"/>
        <v>0</v>
      </c>
      <c r="AO497" s="749">
        <f t="shared" si="286"/>
        <v>0</v>
      </c>
      <c r="AP497" s="749">
        <f t="shared" si="287"/>
        <v>0</v>
      </c>
      <c r="AQ497" s="749">
        <f t="shared" si="288"/>
        <v>0</v>
      </c>
      <c r="AR497" s="749">
        <f t="shared" si="289"/>
        <v>0</v>
      </c>
      <c r="AS497" s="749">
        <f t="shared" si="290"/>
        <v>0</v>
      </c>
    </row>
    <row r="498" spans="2:45" outlineLevel="1" x14ac:dyDescent="0.2">
      <c r="B498" s="114">
        <v>131</v>
      </c>
      <c r="C498" s="38"/>
      <c r="D498" s="38"/>
      <c r="E498" s="33"/>
      <c r="F498" s="57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121"/>
      <c r="R498" s="120"/>
      <c r="S498" s="60"/>
      <c r="T498" s="60"/>
      <c r="U498" s="60"/>
      <c r="V498" s="176">
        <f t="shared" si="291"/>
        <v>0</v>
      </c>
      <c r="W498" s="176">
        <f t="shared" si="292"/>
        <v>0</v>
      </c>
      <c r="X498" s="176">
        <f t="shared" si="293"/>
        <v>0</v>
      </c>
      <c r="Y498" s="176">
        <f t="shared" si="294"/>
        <v>0</v>
      </c>
      <c r="Z498" s="176">
        <f t="shared" si="295"/>
        <v>0</v>
      </c>
      <c r="AA498" s="176">
        <f t="shared" si="296"/>
        <v>0</v>
      </c>
      <c r="AB498" s="176">
        <f t="shared" si="297"/>
        <v>0</v>
      </c>
      <c r="AC498" s="176">
        <f t="shared" si="298"/>
        <v>0</v>
      </c>
      <c r="AD498" s="176">
        <f t="shared" si="299"/>
        <v>0</v>
      </c>
      <c r="AE498" s="176">
        <f t="shared" si="300"/>
        <v>0</v>
      </c>
      <c r="AF498" s="430">
        <f t="shared" si="301"/>
        <v>0</v>
      </c>
      <c r="AG498" s="178">
        <f t="shared" si="302"/>
        <v>0</v>
      </c>
      <c r="AH498" s="203">
        <f t="shared" si="303"/>
        <v>0</v>
      </c>
      <c r="AI498" s="714">
        <f>IFERROR(VLOOKUP($C498,'General Information'!$B$69:$C$88,2,0),0)</f>
        <v>0</v>
      </c>
      <c r="AJ498" s="749">
        <f t="shared" si="281"/>
        <v>0</v>
      </c>
      <c r="AK498" s="749">
        <f t="shared" si="282"/>
        <v>0</v>
      </c>
      <c r="AL498" s="749">
        <f t="shared" si="283"/>
        <v>0</v>
      </c>
      <c r="AM498" s="749">
        <f t="shared" si="284"/>
        <v>0</v>
      </c>
      <c r="AN498" s="749">
        <f t="shared" si="285"/>
        <v>0</v>
      </c>
      <c r="AO498" s="749">
        <f t="shared" si="286"/>
        <v>0</v>
      </c>
      <c r="AP498" s="749">
        <f t="shared" si="287"/>
        <v>0</v>
      </c>
      <c r="AQ498" s="749">
        <f t="shared" si="288"/>
        <v>0</v>
      </c>
      <c r="AR498" s="749">
        <f t="shared" si="289"/>
        <v>0</v>
      </c>
      <c r="AS498" s="749">
        <f t="shared" si="290"/>
        <v>0</v>
      </c>
    </row>
    <row r="499" spans="2:45" outlineLevel="1" x14ac:dyDescent="0.2">
      <c r="B499" s="114">
        <v>132</v>
      </c>
      <c r="C499" s="38"/>
      <c r="D499" s="38"/>
      <c r="E499" s="33"/>
      <c r="F499" s="57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121"/>
      <c r="R499" s="120"/>
      <c r="S499" s="60"/>
      <c r="T499" s="60"/>
      <c r="U499" s="60"/>
      <c r="V499" s="176">
        <f t="shared" si="291"/>
        <v>0</v>
      </c>
      <c r="W499" s="176">
        <f t="shared" si="292"/>
        <v>0</v>
      </c>
      <c r="X499" s="176">
        <f t="shared" si="293"/>
        <v>0</v>
      </c>
      <c r="Y499" s="176">
        <f t="shared" si="294"/>
        <v>0</v>
      </c>
      <c r="Z499" s="176">
        <f t="shared" si="295"/>
        <v>0</v>
      </c>
      <c r="AA499" s="176">
        <f t="shared" si="296"/>
        <v>0</v>
      </c>
      <c r="AB499" s="176">
        <f t="shared" si="297"/>
        <v>0</v>
      </c>
      <c r="AC499" s="176">
        <f t="shared" si="298"/>
        <v>0</v>
      </c>
      <c r="AD499" s="176">
        <f t="shared" si="299"/>
        <v>0</v>
      </c>
      <c r="AE499" s="176">
        <f t="shared" si="300"/>
        <v>0</v>
      </c>
      <c r="AF499" s="430">
        <f t="shared" si="301"/>
        <v>0</v>
      </c>
      <c r="AG499" s="178">
        <f t="shared" si="302"/>
        <v>0</v>
      </c>
      <c r="AH499" s="203">
        <f t="shared" si="303"/>
        <v>0</v>
      </c>
      <c r="AI499" s="714">
        <f>IFERROR(VLOOKUP($C499,'General Information'!$B$69:$C$88,2,0),0)</f>
        <v>0</v>
      </c>
      <c r="AJ499" s="749">
        <f t="shared" si="281"/>
        <v>0</v>
      </c>
      <c r="AK499" s="749">
        <f t="shared" si="282"/>
        <v>0</v>
      </c>
      <c r="AL499" s="749">
        <f t="shared" si="283"/>
        <v>0</v>
      </c>
      <c r="AM499" s="749">
        <f t="shared" si="284"/>
        <v>0</v>
      </c>
      <c r="AN499" s="749">
        <f t="shared" si="285"/>
        <v>0</v>
      </c>
      <c r="AO499" s="749">
        <f t="shared" si="286"/>
        <v>0</v>
      </c>
      <c r="AP499" s="749">
        <f t="shared" si="287"/>
        <v>0</v>
      </c>
      <c r="AQ499" s="749">
        <f t="shared" si="288"/>
        <v>0</v>
      </c>
      <c r="AR499" s="749">
        <f t="shared" si="289"/>
        <v>0</v>
      </c>
      <c r="AS499" s="749">
        <f t="shared" si="290"/>
        <v>0</v>
      </c>
    </row>
    <row r="500" spans="2:45" outlineLevel="1" x14ac:dyDescent="0.2">
      <c r="B500" s="114">
        <v>133</v>
      </c>
      <c r="C500" s="38"/>
      <c r="D500" s="38"/>
      <c r="E500" s="33"/>
      <c r="F500" s="57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121"/>
      <c r="R500" s="120"/>
      <c r="S500" s="60"/>
      <c r="T500" s="60"/>
      <c r="U500" s="60"/>
      <c r="V500" s="176">
        <f t="shared" si="291"/>
        <v>0</v>
      </c>
      <c r="W500" s="176">
        <f t="shared" si="292"/>
        <v>0</v>
      </c>
      <c r="X500" s="176">
        <f t="shared" si="293"/>
        <v>0</v>
      </c>
      <c r="Y500" s="176">
        <f t="shared" si="294"/>
        <v>0</v>
      </c>
      <c r="Z500" s="176">
        <f t="shared" si="295"/>
        <v>0</v>
      </c>
      <c r="AA500" s="176">
        <f t="shared" si="296"/>
        <v>0</v>
      </c>
      <c r="AB500" s="176">
        <f t="shared" si="297"/>
        <v>0</v>
      </c>
      <c r="AC500" s="176">
        <f t="shared" si="298"/>
        <v>0</v>
      </c>
      <c r="AD500" s="176">
        <f t="shared" si="299"/>
        <v>0</v>
      </c>
      <c r="AE500" s="176">
        <f t="shared" si="300"/>
        <v>0</v>
      </c>
      <c r="AF500" s="430">
        <f t="shared" si="301"/>
        <v>0</v>
      </c>
      <c r="AG500" s="178">
        <f t="shared" si="302"/>
        <v>0</v>
      </c>
      <c r="AH500" s="203">
        <f t="shared" si="303"/>
        <v>0</v>
      </c>
      <c r="AI500" s="714">
        <f>IFERROR(VLOOKUP($C500,'General Information'!$B$69:$C$88,2,0),0)</f>
        <v>0</v>
      </c>
      <c r="AJ500" s="749">
        <f t="shared" si="281"/>
        <v>0</v>
      </c>
      <c r="AK500" s="749">
        <f t="shared" si="282"/>
        <v>0</v>
      </c>
      <c r="AL500" s="749">
        <f t="shared" si="283"/>
        <v>0</v>
      </c>
      <c r="AM500" s="749">
        <f t="shared" si="284"/>
        <v>0</v>
      </c>
      <c r="AN500" s="749">
        <f t="shared" si="285"/>
        <v>0</v>
      </c>
      <c r="AO500" s="749">
        <f t="shared" si="286"/>
        <v>0</v>
      </c>
      <c r="AP500" s="749">
        <f t="shared" si="287"/>
        <v>0</v>
      </c>
      <c r="AQ500" s="749">
        <f t="shared" si="288"/>
        <v>0</v>
      </c>
      <c r="AR500" s="749">
        <f t="shared" si="289"/>
        <v>0</v>
      </c>
      <c r="AS500" s="749">
        <f t="shared" si="290"/>
        <v>0</v>
      </c>
    </row>
    <row r="501" spans="2:45" outlineLevel="1" x14ac:dyDescent="0.2">
      <c r="B501" s="114">
        <v>134</v>
      </c>
      <c r="C501" s="38"/>
      <c r="D501" s="38"/>
      <c r="E501" s="33"/>
      <c r="F501" s="57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121"/>
      <c r="R501" s="120"/>
      <c r="S501" s="60"/>
      <c r="T501" s="60"/>
      <c r="U501" s="60"/>
      <c r="V501" s="176">
        <f t="shared" si="291"/>
        <v>0</v>
      </c>
      <c r="W501" s="176">
        <f t="shared" si="292"/>
        <v>0</v>
      </c>
      <c r="X501" s="176">
        <f t="shared" si="293"/>
        <v>0</v>
      </c>
      <c r="Y501" s="176">
        <f t="shared" si="294"/>
        <v>0</v>
      </c>
      <c r="Z501" s="176">
        <f t="shared" si="295"/>
        <v>0</v>
      </c>
      <c r="AA501" s="176">
        <f t="shared" si="296"/>
        <v>0</v>
      </c>
      <c r="AB501" s="176">
        <f t="shared" si="297"/>
        <v>0</v>
      </c>
      <c r="AC501" s="176">
        <f t="shared" si="298"/>
        <v>0</v>
      </c>
      <c r="AD501" s="176">
        <f t="shared" si="299"/>
        <v>0</v>
      </c>
      <c r="AE501" s="176">
        <f t="shared" si="300"/>
        <v>0</v>
      </c>
      <c r="AF501" s="430">
        <f t="shared" si="301"/>
        <v>0</v>
      </c>
      <c r="AG501" s="178">
        <f t="shared" si="302"/>
        <v>0</v>
      </c>
      <c r="AH501" s="203">
        <f t="shared" si="303"/>
        <v>0</v>
      </c>
      <c r="AI501" s="714">
        <f>IFERROR(VLOOKUP($C501,'General Information'!$B$69:$C$88,2,0),0)</f>
        <v>0</v>
      </c>
      <c r="AJ501" s="749">
        <f t="shared" si="281"/>
        <v>0</v>
      </c>
      <c r="AK501" s="749">
        <f t="shared" si="282"/>
        <v>0</v>
      </c>
      <c r="AL501" s="749">
        <f t="shared" si="283"/>
        <v>0</v>
      </c>
      <c r="AM501" s="749">
        <f t="shared" si="284"/>
        <v>0</v>
      </c>
      <c r="AN501" s="749">
        <f t="shared" si="285"/>
        <v>0</v>
      </c>
      <c r="AO501" s="749">
        <f t="shared" si="286"/>
        <v>0</v>
      </c>
      <c r="AP501" s="749">
        <f t="shared" si="287"/>
        <v>0</v>
      </c>
      <c r="AQ501" s="749">
        <f t="shared" si="288"/>
        <v>0</v>
      </c>
      <c r="AR501" s="749">
        <f t="shared" si="289"/>
        <v>0</v>
      </c>
      <c r="AS501" s="749">
        <f t="shared" si="290"/>
        <v>0</v>
      </c>
    </row>
    <row r="502" spans="2:45" outlineLevel="1" x14ac:dyDescent="0.2">
      <c r="B502" s="114">
        <v>135</v>
      </c>
      <c r="C502" s="38"/>
      <c r="D502" s="38"/>
      <c r="E502" s="33"/>
      <c r="F502" s="57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121"/>
      <c r="R502" s="120"/>
      <c r="S502" s="60"/>
      <c r="T502" s="60"/>
      <c r="U502" s="60"/>
      <c r="V502" s="176">
        <f t="shared" si="291"/>
        <v>0</v>
      </c>
      <c r="W502" s="176">
        <f t="shared" si="292"/>
        <v>0</v>
      </c>
      <c r="X502" s="176">
        <f t="shared" si="293"/>
        <v>0</v>
      </c>
      <c r="Y502" s="176">
        <f t="shared" si="294"/>
        <v>0</v>
      </c>
      <c r="Z502" s="176">
        <f t="shared" si="295"/>
        <v>0</v>
      </c>
      <c r="AA502" s="176">
        <f t="shared" si="296"/>
        <v>0</v>
      </c>
      <c r="AB502" s="176">
        <f t="shared" si="297"/>
        <v>0</v>
      </c>
      <c r="AC502" s="176">
        <f t="shared" si="298"/>
        <v>0</v>
      </c>
      <c r="AD502" s="176">
        <f t="shared" si="299"/>
        <v>0</v>
      </c>
      <c r="AE502" s="176">
        <f t="shared" si="300"/>
        <v>0</v>
      </c>
      <c r="AF502" s="430">
        <f t="shared" si="301"/>
        <v>0</v>
      </c>
      <c r="AG502" s="178">
        <f t="shared" si="302"/>
        <v>0</v>
      </c>
      <c r="AH502" s="203">
        <f t="shared" si="303"/>
        <v>0</v>
      </c>
      <c r="AI502" s="714">
        <f>IFERROR(VLOOKUP($C502,'General Information'!$B$69:$C$88,2,0),0)</f>
        <v>0</v>
      </c>
      <c r="AJ502" s="749">
        <f t="shared" si="281"/>
        <v>0</v>
      </c>
      <c r="AK502" s="749">
        <f t="shared" si="282"/>
        <v>0</v>
      </c>
      <c r="AL502" s="749">
        <f t="shared" si="283"/>
        <v>0</v>
      </c>
      <c r="AM502" s="749">
        <f t="shared" si="284"/>
        <v>0</v>
      </c>
      <c r="AN502" s="749">
        <f t="shared" si="285"/>
        <v>0</v>
      </c>
      <c r="AO502" s="749">
        <f t="shared" si="286"/>
        <v>0</v>
      </c>
      <c r="AP502" s="749">
        <f t="shared" si="287"/>
        <v>0</v>
      </c>
      <c r="AQ502" s="749">
        <f t="shared" si="288"/>
        <v>0</v>
      </c>
      <c r="AR502" s="749">
        <f t="shared" si="289"/>
        <v>0</v>
      </c>
      <c r="AS502" s="749">
        <f t="shared" si="290"/>
        <v>0</v>
      </c>
    </row>
    <row r="503" spans="2:45" outlineLevel="1" x14ac:dyDescent="0.2">
      <c r="B503" s="114">
        <v>136</v>
      </c>
      <c r="C503" s="38"/>
      <c r="D503" s="38"/>
      <c r="E503" s="33"/>
      <c r="F503" s="57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121"/>
      <c r="R503" s="120"/>
      <c r="S503" s="60"/>
      <c r="T503" s="60"/>
      <c r="U503" s="60"/>
      <c r="V503" s="176">
        <f t="shared" si="291"/>
        <v>0</v>
      </c>
      <c r="W503" s="176">
        <f t="shared" si="292"/>
        <v>0</v>
      </c>
      <c r="X503" s="176">
        <f t="shared" si="293"/>
        <v>0</v>
      </c>
      <c r="Y503" s="176">
        <f t="shared" si="294"/>
        <v>0</v>
      </c>
      <c r="Z503" s="176">
        <f t="shared" si="295"/>
        <v>0</v>
      </c>
      <c r="AA503" s="176">
        <f t="shared" si="296"/>
        <v>0</v>
      </c>
      <c r="AB503" s="176">
        <f t="shared" si="297"/>
        <v>0</v>
      </c>
      <c r="AC503" s="176">
        <f t="shared" si="298"/>
        <v>0</v>
      </c>
      <c r="AD503" s="176">
        <f t="shared" si="299"/>
        <v>0</v>
      </c>
      <c r="AE503" s="176">
        <f t="shared" si="300"/>
        <v>0</v>
      </c>
      <c r="AF503" s="430">
        <f t="shared" si="301"/>
        <v>0</v>
      </c>
      <c r="AG503" s="178">
        <f t="shared" si="302"/>
        <v>0</v>
      </c>
      <c r="AH503" s="203">
        <f t="shared" si="303"/>
        <v>0</v>
      </c>
      <c r="AI503" s="714">
        <f>IFERROR(VLOOKUP($C503,'General Information'!$B$69:$C$88,2,0),0)</f>
        <v>0</v>
      </c>
      <c r="AJ503" s="749">
        <f t="shared" si="281"/>
        <v>0</v>
      </c>
      <c r="AK503" s="749">
        <f t="shared" si="282"/>
        <v>0</v>
      </c>
      <c r="AL503" s="749">
        <f t="shared" si="283"/>
        <v>0</v>
      </c>
      <c r="AM503" s="749">
        <f t="shared" si="284"/>
        <v>0</v>
      </c>
      <c r="AN503" s="749">
        <f t="shared" si="285"/>
        <v>0</v>
      </c>
      <c r="AO503" s="749">
        <f t="shared" si="286"/>
        <v>0</v>
      </c>
      <c r="AP503" s="749">
        <f t="shared" si="287"/>
        <v>0</v>
      </c>
      <c r="AQ503" s="749">
        <f t="shared" si="288"/>
        <v>0</v>
      </c>
      <c r="AR503" s="749">
        <f t="shared" si="289"/>
        <v>0</v>
      </c>
      <c r="AS503" s="749">
        <f t="shared" si="290"/>
        <v>0</v>
      </c>
    </row>
    <row r="504" spans="2:45" outlineLevel="1" x14ac:dyDescent="0.2">
      <c r="B504" s="114">
        <v>137</v>
      </c>
      <c r="C504" s="38"/>
      <c r="D504" s="38"/>
      <c r="E504" s="33"/>
      <c r="F504" s="57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121"/>
      <c r="R504" s="120"/>
      <c r="S504" s="60"/>
      <c r="T504" s="60"/>
      <c r="U504" s="60"/>
      <c r="V504" s="176">
        <f t="shared" si="291"/>
        <v>0</v>
      </c>
      <c r="W504" s="176">
        <f t="shared" si="292"/>
        <v>0</v>
      </c>
      <c r="X504" s="176">
        <f t="shared" si="293"/>
        <v>0</v>
      </c>
      <c r="Y504" s="176">
        <f t="shared" si="294"/>
        <v>0</v>
      </c>
      <c r="Z504" s="176">
        <f t="shared" si="295"/>
        <v>0</v>
      </c>
      <c r="AA504" s="176">
        <f t="shared" si="296"/>
        <v>0</v>
      </c>
      <c r="AB504" s="176">
        <f t="shared" si="297"/>
        <v>0</v>
      </c>
      <c r="AC504" s="176">
        <f t="shared" si="298"/>
        <v>0</v>
      </c>
      <c r="AD504" s="176">
        <f t="shared" si="299"/>
        <v>0</v>
      </c>
      <c r="AE504" s="176">
        <f t="shared" si="300"/>
        <v>0</v>
      </c>
      <c r="AF504" s="430">
        <f t="shared" si="301"/>
        <v>0</v>
      </c>
      <c r="AG504" s="178">
        <f t="shared" si="302"/>
        <v>0</v>
      </c>
      <c r="AH504" s="203">
        <f t="shared" si="303"/>
        <v>0</v>
      </c>
      <c r="AI504" s="714">
        <f>IFERROR(VLOOKUP($C504,'General Information'!$B$69:$C$88,2,0),0)</f>
        <v>0</v>
      </c>
      <c r="AJ504" s="749">
        <f t="shared" si="281"/>
        <v>0</v>
      </c>
      <c r="AK504" s="749">
        <f t="shared" si="282"/>
        <v>0</v>
      </c>
      <c r="AL504" s="749">
        <f t="shared" si="283"/>
        <v>0</v>
      </c>
      <c r="AM504" s="749">
        <f t="shared" si="284"/>
        <v>0</v>
      </c>
      <c r="AN504" s="749">
        <f t="shared" si="285"/>
        <v>0</v>
      </c>
      <c r="AO504" s="749">
        <f t="shared" si="286"/>
        <v>0</v>
      </c>
      <c r="AP504" s="749">
        <f t="shared" si="287"/>
        <v>0</v>
      </c>
      <c r="AQ504" s="749">
        <f t="shared" si="288"/>
        <v>0</v>
      </c>
      <c r="AR504" s="749">
        <f t="shared" si="289"/>
        <v>0</v>
      </c>
      <c r="AS504" s="749">
        <f t="shared" si="290"/>
        <v>0</v>
      </c>
    </row>
    <row r="505" spans="2:45" outlineLevel="1" x14ac:dyDescent="0.2">
      <c r="B505" s="114">
        <v>138</v>
      </c>
      <c r="C505" s="38"/>
      <c r="D505" s="38"/>
      <c r="E505" s="33"/>
      <c r="F505" s="57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121"/>
      <c r="R505" s="120"/>
      <c r="S505" s="60"/>
      <c r="T505" s="60"/>
      <c r="U505" s="60"/>
      <c r="V505" s="176">
        <f t="shared" si="291"/>
        <v>0</v>
      </c>
      <c r="W505" s="176">
        <f t="shared" si="292"/>
        <v>0</v>
      </c>
      <c r="X505" s="176">
        <f t="shared" si="293"/>
        <v>0</v>
      </c>
      <c r="Y505" s="176">
        <f t="shared" si="294"/>
        <v>0</v>
      </c>
      <c r="Z505" s="176">
        <f t="shared" si="295"/>
        <v>0</v>
      </c>
      <c r="AA505" s="176">
        <f t="shared" si="296"/>
        <v>0</v>
      </c>
      <c r="AB505" s="176">
        <f t="shared" si="297"/>
        <v>0</v>
      </c>
      <c r="AC505" s="176">
        <f t="shared" si="298"/>
        <v>0</v>
      </c>
      <c r="AD505" s="176">
        <f t="shared" si="299"/>
        <v>0</v>
      </c>
      <c r="AE505" s="176">
        <f t="shared" si="300"/>
        <v>0</v>
      </c>
      <c r="AF505" s="430">
        <f t="shared" si="301"/>
        <v>0</v>
      </c>
      <c r="AG505" s="178">
        <f t="shared" si="302"/>
        <v>0</v>
      </c>
      <c r="AH505" s="203">
        <f t="shared" si="303"/>
        <v>0</v>
      </c>
      <c r="AI505" s="714">
        <f>IFERROR(VLOOKUP($C505,'General Information'!$B$69:$C$88,2,0),0)</f>
        <v>0</v>
      </c>
      <c r="AJ505" s="749">
        <f t="shared" si="281"/>
        <v>0</v>
      </c>
      <c r="AK505" s="749">
        <f t="shared" si="282"/>
        <v>0</v>
      </c>
      <c r="AL505" s="749">
        <f t="shared" si="283"/>
        <v>0</v>
      </c>
      <c r="AM505" s="749">
        <f t="shared" si="284"/>
        <v>0</v>
      </c>
      <c r="AN505" s="749">
        <f t="shared" si="285"/>
        <v>0</v>
      </c>
      <c r="AO505" s="749">
        <f t="shared" si="286"/>
        <v>0</v>
      </c>
      <c r="AP505" s="749">
        <f t="shared" si="287"/>
        <v>0</v>
      </c>
      <c r="AQ505" s="749">
        <f t="shared" si="288"/>
        <v>0</v>
      </c>
      <c r="AR505" s="749">
        <f t="shared" si="289"/>
        <v>0</v>
      </c>
      <c r="AS505" s="749">
        <f t="shared" si="290"/>
        <v>0</v>
      </c>
    </row>
    <row r="506" spans="2:45" outlineLevel="1" x14ac:dyDescent="0.2">
      <c r="B506" s="114">
        <v>139</v>
      </c>
      <c r="C506" s="38"/>
      <c r="D506" s="38"/>
      <c r="E506" s="33"/>
      <c r="F506" s="57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121"/>
      <c r="R506" s="120"/>
      <c r="S506" s="60"/>
      <c r="T506" s="60"/>
      <c r="U506" s="60"/>
      <c r="V506" s="176">
        <f t="shared" si="291"/>
        <v>0</v>
      </c>
      <c r="W506" s="176">
        <f t="shared" si="292"/>
        <v>0</v>
      </c>
      <c r="X506" s="176">
        <f t="shared" si="293"/>
        <v>0</v>
      </c>
      <c r="Y506" s="176">
        <f t="shared" si="294"/>
        <v>0</v>
      </c>
      <c r="Z506" s="176">
        <f t="shared" si="295"/>
        <v>0</v>
      </c>
      <c r="AA506" s="176">
        <f t="shared" si="296"/>
        <v>0</v>
      </c>
      <c r="AB506" s="176">
        <f t="shared" si="297"/>
        <v>0</v>
      </c>
      <c r="AC506" s="176">
        <f t="shared" si="298"/>
        <v>0</v>
      </c>
      <c r="AD506" s="176">
        <f t="shared" si="299"/>
        <v>0</v>
      </c>
      <c r="AE506" s="176">
        <f t="shared" si="300"/>
        <v>0</v>
      </c>
      <c r="AF506" s="430">
        <f t="shared" si="301"/>
        <v>0</v>
      </c>
      <c r="AG506" s="178">
        <f t="shared" si="302"/>
        <v>0</v>
      </c>
      <c r="AH506" s="203">
        <f t="shared" si="303"/>
        <v>0</v>
      </c>
      <c r="AI506" s="714">
        <f>IFERROR(VLOOKUP($C506,'General Information'!$B$69:$C$88,2,0),0)</f>
        <v>0</v>
      </c>
      <c r="AJ506" s="749">
        <f t="shared" si="281"/>
        <v>0</v>
      </c>
      <c r="AK506" s="749">
        <f t="shared" si="282"/>
        <v>0</v>
      </c>
      <c r="AL506" s="749">
        <f t="shared" si="283"/>
        <v>0</v>
      </c>
      <c r="AM506" s="749">
        <f t="shared" si="284"/>
        <v>0</v>
      </c>
      <c r="AN506" s="749">
        <f t="shared" si="285"/>
        <v>0</v>
      </c>
      <c r="AO506" s="749">
        <f t="shared" si="286"/>
        <v>0</v>
      </c>
      <c r="AP506" s="749">
        <f t="shared" si="287"/>
        <v>0</v>
      </c>
      <c r="AQ506" s="749">
        <f t="shared" si="288"/>
        <v>0</v>
      </c>
      <c r="AR506" s="749">
        <f t="shared" si="289"/>
        <v>0</v>
      </c>
      <c r="AS506" s="749">
        <f t="shared" si="290"/>
        <v>0</v>
      </c>
    </row>
    <row r="507" spans="2:45" outlineLevel="1" x14ac:dyDescent="0.2">
      <c r="B507" s="114">
        <v>140</v>
      </c>
      <c r="C507" s="38"/>
      <c r="D507" s="38"/>
      <c r="E507" s="33"/>
      <c r="F507" s="57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121"/>
      <c r="R507" s="120"/>
      <c r="S507" s="60"/>
      <c r="T507" s="60"/>
      <c r="U507" s="60"/>
      <c r="V507" s="176">
        <f t="shared" si="291"/>
        <v>0</v>
      </c>
      <c r="W507" s="176">
        <f t="shared" si="292"/>
        <v>0</v>
      </c>
      <c r="X507" s="176">
        <f t="shared" si="293"/>
        <v>0</v>
      </c>
      <c r="Y507" s="176">
        <f t="shared" si="294"/>
        <v>0</v>
      </c>
      <c r="Z507" s="176">
        <f t="shared" si="295"/>
        <v>0</v>
      </c>
      <c r="AA507" s="176">
        <f t="shared" si="296"/>
        <v>0</v>
      </c>
      <c r="AB507" s="176">
        <f t="shared" si="297"/>
        <v>0</v>
      </c>
      <c r="AC507" s="176">
        <f t="shared" si="298"/>
        <v>0</v>
      </c>
      <c r="AD507" s="176">
        <f t="shared" si="299"/>
        <v>0</v>
      </c>
      <c r="AE507" s="176">
        <f t="shared" si="300"/>
        <v>0</v>
      </c>
      <c r="AF507" s="430">
        <f t="shared" si="301"/>
        <v>0</v>
      </c>
      <c r="AG507" s="178">
        <f t="shared" si="302"/>
        <v>0</v>
      </c>
      <c r="AH507" s="203">
        <f t="shared" si="303"/>
        <v>0</v>
      </c>
      <c r="AI507" s="714">
        <f>IFERROR(VLOOKUP($C507,'General Information'!$B$69:$C$88,2,0),0)</f>
        <v>0</v>
      </c>
      <c r="AJ507" s="749">
        <f t="shared" si="281"/>
        <v>0</v>
      </c>
      <c r="AK507" s="749">
        <f t="shared" si="282"/>
        <v>0</v>
      </c>
      <c r="AL507" s="749">
        <f t="shared" si="283"/>
        <v>0</v>
      </c>
      <c r="AM507" s="749">
        <f t="shared" si="284"/>
        <v>0</v>
      </c>
      <c r="AN507" s="749">
        <f t="shared" si="285"/>
        <v>0</v>
      </c>
      <c r="AO507" s="749">
        <f t="shared" si="286"/>
        <v>0</v>
      </c>
      <c r="AP507" s="749">
        <f t="shared" si="287"/>
        <v>0</v>
      </c>
      <c r="AQ507" s="749">
        <f t="shared" si="288"/>
        <v>0</v>
      </c>
      <c r="AR507" s="749">
        <f t="shared" si="289"/>
        <v>0</v>
      </c>
      <c r="AS507" s="749">
        <f t="shared" si="290"/>
        <v>0</v>
      </c>
    </row>
    <row r="508" spans="2:45" outlineLevel="1" x14ac:dyDescent="0.2">
      <c r="B508" s="114">
        <v>141</v>
      </c>
      <c r="C508" s="38"/>
      <c r="D508" s="38"/>
      <c r="E508" s="33"/>
      <c r="F508" s="57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121"/>
      <c r="R508" s="120"/>
      <c r="S508" s="60"/>
      <c r="T508" s="60"/>
      <c r="U508" s="60"/>
      <c r="V508" s="176">
        <f t="shared" si="291"/>
        <v>0</v>
      </c>
      <c r="W508" s="176">
        <f t="shared" si="292"/>
        <v>0</v>
      </c>
      <c r="X508" s="176">
        <f t="shared" si="293"/>
        <v>0</v>
      </c>
      <c r="Y508" s="176">
        <f t="shared" si="294"/>
        <v>0</v>
      </c>
      <c r="Z508" s="176">
        <f t="shared" si="295"/>
        <v>0</v>
      </c>
      <c r="AA508" s="176">
        <f t="shared" si="296"/>
        <v>0</v>
      </c>
      <c r="AB508" s="176">
        <f t="shared" si="297"/>
        <v>0</v>
      </c>
      <c r="AC508" s="176">
        <f t="shared" si="298"/>
        <v>0</v>
      </c>
      <c r="AD508" s="176">
        <f t="shared" si="299"/>
        <v>0</v>
      </c>
      <c r="AE508" s="176">
        <f t="shared" si="300"/>
        <v>0</v>
      </c>
      <c r="AF508" s="430">
        <f t="shared" si="301"/>
        <v>0</v>
      </c>
      <c r="AG508" s="178">
        <f t="shared" si="302"/>
        <v>0</v>
      </c>
      <c r="AH508" s="203">
        <f t="shared" si="303"/>
        <v>0</v>
      </c>
      <c r="AI508" s="714">
        <f>IFERROR(VLOOKUP($C508,'General Information'!$B$69:$C$88,2,0),0)</f>
        <v>0</v>
      </c>
      <c r="AJ508" s="749">
        <f t="shared" si="281"/>
        <v>0</v>
      </c>
      <c r="AK508" s="749">
        <f t="shared" si="282"/>
        <v>0</v>
      </c>
      <c r="AL508" s="749">
        <f t="shared" si="283"/>
        <v>0</v>
      </c>
      <c r="AM508" s="749">
        <f t="shared" si="284"/>
        <v>0</v>
      </c>
      <c r="AN508" s="749">
        <f t="shared" si="285"/>
        <v>0</v>
      </c>
      <c r="AO508" s="749">
        <f t="shared" si="286"/>
        <v>0</v>
      </c>
      <c r="AP508" s="749">
        <f t="shared" si="287"/>
        <v>0</v>
      </c>
      <c r="AQ508" s="749">
        <f t="shared" si="288"/>
        <v>0</v>
      </c>
      <c r="AR508" s="749">
        <f t="shared" si="289"/>
        <v>0</v>
      </c>
      <c r="AS508" s="749">
        <f t="shared" si="290"/>
        <v>0</v>
      </c>
    </row>
    <row r="509" spans="2:45" outlineLevel="1" x14ac:dyDescent="0.2">
      <c r="B509" s="114">
        <v>142</v>
      </c>
      <c r="C509" s="38"/>
      <c r="D509" s="38"/>
      <c r="E509" s="33"/>
      <c r="F509" s="57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121"/>
      <c r="R509" s="120"/>
      <c r="S509" s="60"/>
      <c r="T509" s="60"/>
      <c r="U509" s="60"/>
      <c r="V509" s="176">
        <f t="shared" si="291"/>
        <v>0</v>
      </c>
      <c r="W509" s="176">
        <f t="shared" si="292"/>
        <v>0</v>
      </c>
      <c r="X509" s="176">
        <f t="shared" si="293"/>
        <v>0</v>
      </c>
      <c r="Y509" s="176">
        <f t="shared" si="294"/>
        <v>0</v>
      </c>
      <c r="Z509" s="176">
        <f t="shared" si="295"/>
        <v>0</v>
      </c>
      <c r="AA509" s="176">
        <f t="shared" si="296"/>
        <v>0</v>
      </c>
      <c r="AB509" s="176">
        <f t="shared" si="297"/>
        <v>0</v>
      </c>
      <c r="AC509" s="176">
        <f t="shared" si="298"/>
        <v>0</v>
      </c>
      <c r="AD509" s="176">
        <f t="shared" si="299"/>
        <v>0</v>
      </c>
      <c r="AE509" s="176">
        <f t="shared" si="300"/>
        <v>0</v>
      </c>
      <c r="AF509" s="430">
        <f t="shared" si="301"/>
        <v>0</v>
      </c>
      <c r="AG509" s="178">
        <f t="shared" si="302"/>
        <v>0</v>
      </c>
      <c r="AH509" s="203">
        <f t="shared" si="303"/>
        <v>0</v>
      </c>
      <c r="AI509" s="714">
        <f>IFERROR(VLOOKUP($C509,'General Information'!$B$69:$C$88,2,0),0)</f>
        <v>0</v>
      </c>
      <c r="AJ509" s="749">
        <f t="shared" si="281"/>
        <v>0</v>
      </c>
      <c r="AK509" s="749">
        <f t="shared" si="282"/>
        <v>0</v>
      </c>
      <c r="AL509" s="749">
        <f t="shared" si="283"/>
        <v>0</v>
      </c>
      <c r="AM509" s="749">
        <f t="shared" si="284"/>
        <v>0</v>
      </c>
      <c r="AN509" s="749">
        <f t="shared" si="285"/>
        <v>0</v>
      </c>
      <c r="AO509" s="749">
        <f t="shared" si="286"/>
        <v>0</v>
      </c>
      <c r="AP509" s="749">
        <f t="shared" si="287"/>
        <v>0</v>
      </c>
      <c r="AQ509" s="749">
        <f t="shared" si="288"/>
        <v>0</v>
      </c>
      <c r="AR509" s="749">
        <f t="shared" si="289"/>
        <v>0</v>
      </c>
      <c r="AS509" s="749">
        <f t="shared" si="290"/>
        <v>0</v>
      </c>
    </row>
    <row r="510" spans="2:45" outlineLevel="1" x14ac:dyDescent="0.2">
      <c r="B510" s="114">
        <v>143</v>
      </c>
      <c r="C510" s="38"/>
      <c r="D510" s="38"/>
      <c r="E510" s="33"/>
      <c r="F510" s="57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121"/>
      <c r="R510" s="120"/>
      <c r="S510" s="60"/>
      <c r="T510" s="60"/>
      <c r="U510" s="60"/>
      <c r="V510" s="176">
        <f t="shared" si="291"/>
        <v>0</v>
      </c>
      <c r="W510" s="176">
        <f t="shared" si="292"/>
        <v>0</v>
      </c>
      <c r="X510" s="176">
        <f t="shared" si="293"/>
        <v>0</v>
      </c>
      <c r="Y510" s="176">
        <f t="shared" si="294"/>
        <v>0</v>
      </c>
      <c r="Z510" s="176">
        <f t="shared" si="295"/>
        <v>0</v>
      </c>
      <c r="AA510" s="176">
        <f t="shared" si="296"/>
        <v>0</v>
      </c>
      <c r="AB510" s="176">
        <f t="shared" si="297"/>
        <v>0</v>
      </c>
      <c r="AC510" s="176">
        <f t="shared" si="298"/>
        <v>0</v>
      </c>
      <c r="AD510" s="176">
        <f t="shared" si="299"/>
        <v>0</v>
      </c>
      <c r="AE510" s="176">
        <f t="shared" si="300"/>
        <v>0</v>
      </c>
      <c r="AF510" s="430">
        <f t="shared" si="301"/>
        <v>0</v>
      </c>
      <c r="AG510" s="178">
        <f t="shared" si="302"/>
        <v>0</v>
      </c>
      <c r="AH510" s="203">
        <f t="shared" si="303"/>
        <v>0</v>
      </c>
      <c r="AI510" s="714">
        <f>IFERROR(VLOOKUP($C510,'General Information'!$B$69:$C$88,2,0),0)</f>
        <v>0</v>
      </c>
      <c r="AJ510" s="749">
        <f t="shared" si="281"/>
        <v>0</v>
      </c>
      <c r="AK510" s="749">
        <f t="shared" si="282"/>
        <v>0</v>
      </c>
      <c r="AL510" s="749">
        <f t="shared" si="283"/>
        <v>0</v>
      </c>
      <c r="AM510" s="749">
        <f t="shared" si="284"/>
        <v>0</v>
      </c>
      <c r="AN510" s="749">
        <f t="shared" si="285"/>
        <v>0</v>
      </c>
      <c r="AO510" s="749">
        <f t="shared" si="286"/>
        <v>0</v>
      </c>
      <c r="AP510" s="749">
        <f t="shared" si="287"/>
        <v>0</v>
      </c>
      <c r="AQ510" s="749">
        <f t="shared" si="288"/>
        <v>0</v>
      </c>
      <c r="AR510" s="749">
        <f t="shared" si="289"/>
        <v>0</v>
      </c>
      <c r="AS510" s="749">
        <f t="shared" si="290"/>
        <v>0</v>
      </c>
    </row>
    <row r="511" spans="2:45" outlineLevel="1" x14ac:dyDescent="0.2">
      <c r="B511" s="114">
        <v>144</v>
      </c>
      <c r="C511" s="38"/>
      <c r="D511" s="38"/>
      <c r="E511" s="33"/>
      <c r="F511" s="57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121"/>
      <c r="R511" s="120"/>
      <c r="S511" s="60"/>
      <c r="T511" s="60"/>
      <c r="U511" s="60"/>
      <c r="V511" s="176">
        <f t="shared" si="291"/>
        <v>0</v>
      </c>
      <c r="W511" s="176">
        <f t="shared" si="292"/>
        <v>0</v>
      </c>
      <c r="X511" s="176">
        <f t="shared" si="293"/>
        <v>0</v>
      </c>
      <c r="Y511" s="176">
        <f t="shared" si="294"/>
        <v>0</v>
      </c>
      <c r="Z511" s="176">
        <f t="shared" si="295"/>
        <v>0</v>
      </c>
      <c r="AA511" s="176">
        <f t="shared" si="296"/>
        <v>0</v>
      </c>
      <c r="AB511" s="176">
        <f t="shared" si="297"/>
        <v>0</v>
      </c>
      <c r="AC511" s="176">
        <f t="shared" si="298"/>
        <v>0</v>
      </c>
      <c r="AD511" s="176">
        <f t="shared" si="299"/>
        <v>0</v>
      </c>
      <c r="AE511" s="176">
        <f t="shared" si="300"/>
        <v>0</v>
      </c>
      <c r="AF511" s="430">
        <f t="shared" si="301"/>
        <v>0</v>
      </c>
      <c r="AG511" s="178">
        <f t="shared" si="302"/>
        <v>0</v>
      </c>
      <c r="AH511" s="203">
        <f t="shared" si="303"/>
        <v>0</v>
      </c>
      <c r="AI511" s="714">
        <f>IFERROR(VLOOKUP($C511,'General Information'!$B$69:$C$88,2,0),0)</f>
        <v>0</v>
      </c>
      <c r="AJ511" s="749">
        <f t="shared" si="281"/>
        <v>0</v>
      </c>
      <c r="AK511" s="749">
        <f t="shared" si="282"/>
        <v>0</v>
      </c>
      <c r="AL511" s="749">
        <f t="shared" si="283"/>
        <v>0</v>
      </c>
      <c r="AM511" s="749">
        <f t="shared" si="284"/>
        <v>0</v>
      </c>
      <c r="AN511" s="749">
        <f t="shared" si="285"/>
        <v>0</v>
      </c>
      <c r="AO511" s="749">
        <f t="shared" si="286"/>
        <v>0</v>
      </c>
      <c r="AP511" s="749">
        <f t="shared" si="287"/>
        <v>0</v>
      </c>
      <c r="AQ511" s="749">
        <f t="shared" si="288"/>
        <v>0</v>
      </c>
      <c r="AR511" s="749">
        <f t="shared" si="289"/>
        <v>0</v>
      </c>
      <c r="AS511" s="749">
        <f t="shared" si="290"/>
        <v>0</v>
      </c>
    </row>
    <row r="512" spans="2:45" outlineLevel="1" x14ac:dyDescent="0.2">
      <c r="B512" s="114">
        <v>145</v>
      </c>
      <c r="C512" s="38"/>
      <c r="D512" s="38"/>
      <c r="E512" s="33"/>
      <c r="F512" s="57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121"/>
      <c r="R512" s="120"/>
      <c r="S512" s="60"/>
      <c r="T512" s="60"/>
      <c r="U512" s="60"/>
      <c r="V512" s="176">
        <f t="shared" si="291"/>
        <v>0</v>
      </c>
      <c r="W512" s="176">
        <f t="shared" si="292"/>
        <v>0</v>
      </c>
      <c r="X512" s="176">
        <f t="shared" si="293"/>
        <v>0</v>
      </c>
      <c r="Y512" s="176">
        <f t="shared" si="294"/>
        <v>0</v>
      </c>
      <c r="Z512" s="176">
        <f t="shared" si="295"/>
        <v>0</v>
      </c>
      <c r="AA512" s="176">
        <f t="shared" si="296"/>
        <v>0</v>
      </c>
      <c r="AB512" s="176">
        <f t="shared" si="297"/>
        <v>0</v>
      </c>
      <c r="AC512" s="176">
        <f t="shared" si="298"/>
        <v>0</v>
      </c>
      <c r="AD512" s="176">
        <f t="shared" si="299"/>
        <v>0</v>
      </c>
      <c r="AE512" s="176">
        <f t="shared" si="300"/>
        <v>0</v>
      </c>
      <c r="AF512" s="430">
        <f t="shared" si="301"/>
        <v>0</v>
      </c>
      <c r="AG512" s="178">
        <f t="shared" si="302"/>
        <v>0</v>
      </c>
      <c r="AH512" s="203">
        <f t="shared" si="303"/>
        <v>0</v>
      </c>
      <c r="AI512" s="714">
        <f>IFERROR(VLOOKUP($C512,'General Information'!$B$69:$C$88,2,0),0)</f>
        <v>0</v>
      </c>
      <c r="AJ512" s="749">
        <f t="shared" si="281"/>
        <v>0</v>
      </c>
      <c r="AK512" s="749">
        <f t="shared" si="282"/>
        <v>0</v>
      </c>
      <c r="AL512" s="749">
        <f t="shared" si="283"/>
        <v>0</v>
      </c>
      <c r="AM512" s="749">
        <f t="shared" si="284"/>
        <v>0</v>
      </c>
      <c r="AN512" s="749">
        <f t="shared" si="285"/>
        <v>0</v>
      </c>
      <c r="AO512" s="749">
        <f t="shared" si="286"/>
        <v>0</v>
      </c>
      <c r="AP512" s="749">
        <f t="shared" si="287"/>
        <v>0</v>
      </c>
      <c r="AQ512" s="749">
        <f t="shared" si="288"/>
        <v>0</v>
      </c>
      <c r="AR512" s="749">
        <f t="shared" si="289"/>
        <v>0</v>
      </c>
      <c r="AS512" s="749">
        <f t="shared" si="290"/>
        <v>0</v>
      </c>
    </row>
    <row r="513" spans="2:45" outlineLevel="1" x14ac:dyDescent="0.2">
      <c r="B513" s="114">
        <v>146</v>
      </c>
      <c r="C513" s="38"/>
      <c r="D513" s="38"/>
      <c r="E513" s="33"/>
      <c r="F513" s="57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121"/>
      <c r="R513" s="120"/>
      <c r="S513" s="60"/>
      <c r="T513" s="60"/>
      <c r="U513" s="60"/>
      <c r="V513" s="176">
        <f t="shared" si="291"/>
        <v>0</v>
      </c>
      <c r="W513" s="176">
        <f t="shared" si="292"/>
        <v>0</v>
      </c>
      <c r="X513" s="176">
        <f t="shared" si="293"/>
        <v>0</v>
      </c>
      <c r="Y513" s="176">
        <f t="shared" si="294"/>
        <v>0</v>
      </c>
      <c r="Z513" s="176">
        <f t="shared" si="295"/>
        <v>0</v>
      </c>
      <c r="AA513" s="176">
        <f t="shared" si="296"/>
        <v>0</v>
      </c>
      <c r="AB513" s="176">
        <f t="shared" si="297"/>
        <v>0</v>
      </c>
      <c r="AC513" s="176">
        <f t="shared" si="298"/>
        <v>0</v>
      </c>
      <c r="AD513" s="176">
        <f t="shared" si="299"/>
        <v>0</v>
      </c>
      <c r="AE513" s="176">
        <f t="shared" si="300"/>
        <v>0</v>
      </c>
      <c r="AF513" s="430">
        <f t="shared" si="301"/>
        <v>0</v>
      </c>
      <c r="AG513" s="178">
        <f t="shared" si="302"/>
        <v>0</v>
      </c>
      <c r="AH513" s="203">
        <f t="shared" si="303"/>
        <v>0</v>
      </c>
      <c r="AI513" s="714">
        <f>IFERROR(VLOOKUP($C513,'General Information'!$B$69:$C$88,2,0),0)</f>
        <v>0</v>
      </c>
      <c r="AJ513" s="749">
        <f t="shared" si="281"/>
        <v>0</v>
      </c>
      <c r="AK513" s="749">
        <f t="shared" si="282"/>
        <v>0</v>
      </c>
      <c r="AL513" s="749">
        <f t="shared" si="283"/>
        <v>0</v>
      </c>
      <c r="AM513" s="749">
        <f t="shared" si="284"/>
        <v>0</v>
      </c>
      <c r="AN513" s="749">
        <f t="shared" si="285"/>
        <v>0</v>
      </c>
      <c r="AO513" s="749">
        <f t="shared" si="286"/>
        <v>0</v>
      </c>
      <c r="AP513" s="749">
        <f t="shared" si="287"/>
        <v>0</v>
      </c>
      <c r="AQ513" s="749">
        <f t="shared" si="288"/>
        <v>0</v>
      </c>
      <c r="AR513" s="749">
        <f t="shared" si="289"/>
        <v>0</v>
      </c>
      <c r="AS513" s="749">
        <f t="shared" si="290"/>
        <v>0</v>
      </c>
    </row>
    <row r="514" spans="2:45" outlineLevel="1" x14ac:dyDescent="0.2">
      <c r="B514" s="114">
        <v>147</v>
      </c>
      <c r="C514" s="38"/>
      <c r="D514" s="38"/>
      <c r="E514" s="33"/>
      <c r="F514" s="57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121"/>
      <c r="R514" s="120"/>
      <c r="S514" s="60"/>
      <c r="T514" s="60"/>
      <c r="U514" s="60"/>
      <c r="V514" s="176">
        <f t="shared" si="291"/>
        <v>0</v>
      </c>
      <c r="W514" s="176">
        <f t="shared" si="292"/>
        <v>0</v>
      </c>
      <c r="X514" s="176">
        <f t="shared" si="293"/>
        <v>0</v>
      </c>
      <c r="Y514" s="176">
        <f t="shared" si="294"/>
        <v>0</v>
      </c>
      <c r="Z514" s="176">
        <f t="shared" si="295"/>
        <v>0</v>
      </c>
      <c r="AA514" s="176">
        <f t="shared" si="296"/>
        <v>0</v>
      </c>
      <c r="AB514" s="176">
        <f t="shared" si="297"/>
        <v>0</v>
      </c>
      <c r="AC514" s="176">
        <f t="shared" si="298"/>
        <v>0</v>
      </c>
      <c r="AD514" s="176">
        <f t="shared" si="299"/>
        <v>0</v>
      </c>
      <c r="AE514" s="176">
        <f t="shared" si="300"/>
        <v>0</v>
      </c>
      <c r="AF514" s="430">
        <f t="shared" si="301"/>
        <v>0</v>
      </c>
      <c r="AG514" s="178">
        <f t="shared" si="302"/>
        <v>0</v>
      </c>
      <c r="AH514" s="203">
        <f t="shared" si="303"/>
        <v>0</v>
      </c>
      <c r="AI514" s="714">
        <f>IFERROR(VLOOKUP($C514,'General Information'!$B$69:$C$88,2,0),0)</f>
        <v>0</v>
      </c>
      <c r="AJ514" s="749">
        <f t="shared" si="281"/>
        <v>0</v>
      </c>
      <c r="AK514" s="749">
        <f t="shared" si="282"/>
        <v>0</v>
      </c>
      <c r="AL514" s="749">
        <f t="shared" si="283"/>
        <v>0</v>
      </c>
      <c r="AM514" s="749">
        <f t="shared" si="284"/>
        <v>0</v>
      </c>
      <c r="AN514" s="749">
        <f t="shared" si="285"/>
        <v>0</v>
      </c>
      <c r="AO514" s="749">
        <f t="shared" si="286"/>
        <v>0</v>
      </c>
      <c r="AP514" s="749">
        <f t="shared" si="287"/>
        <v>0</v>
      </c>
      <c r="AQ514" s="749">
        <f t="shared" si="288"/>
        <v>0</v>
      </c>
      <c r="AR514" s="749">
        <f t="shared" si="289"/>
        <v>0</v>
      </c>
      <c r="AS514" s="749">
        <f t="shared" si="290"/>
        <v>0</v>
      </c>
    </row>
    <row r="515" spans="2:45" outlineLevel="1" x14ac:dyDescent="0.2">
      <c r="B515" s="114">
        <v>148</v>
      </c>
      <c r="C515" s="38"/>
      <c r="D515" s="38"/>
      <c r="E515" s="33"/>
      <c r="F515" s="57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121"/>
      <c r="R515" s="120"/>
      <c r="S515" s="60"/>
      <c r="T515" s="60"/>
      <c r="U515" s="60"/>
      <c r="V515" s="176">
        <f t="shared" si="291"/>
        <v>0</v>
      </c>
      <c r="W515" s="176">
        <f t="shared" si="292"/>
        <v>0</v>
      </c>
      <c r="X515" s="176">
        <f t="shared" si="293"/>
        <v>0</v>
      </c>
      <c r="Y515" s="176">
        <f t="shared" si="294"/>
        <v>0</v>
      </c>
      <c r="Z515" s="176">
        <f t="shared" si="295"/>
        <v>0</v>
      </c>
      <c r="AA515" s="176">
        <f t="shared" si="296"/>
        <v>0</v>
      </c>
      <c r="AB515" s="176">
        <f t="shared" si="297"/>
        <v>0</v>
      </c>
      <c r="AC515" s="176">
        <f t="shared" si="298"/>
        <v>0</v>
      </c>
      <c r="AD515" s="176">
        <f t="shared" si="299"/>
        <v>0</v>
      </c>
      <c r="AE515" s="176">
        <f t="shared" si="300"/>
        <v>0</v>
      </c>
      <c r="AF515" s="430">
        <f t="shared" si="301"/>
        <v>0</v>
      </c>
      <c r="AG515" s="178">
        <f t="shared" si="302"/>
        <v>0</v>
      </c>
      <c r="AH515" s="203">
        <f t="shared" si="303"/>
        <v>0</v>
      </c>
      <c r="AI515" s="714">
        <f>IFERROR(VLOOKUP($C515,'General Information'!$B$69:$C$88,2,0),0)</f>
        <v>0</v>
      </c>
      <c r="AJ515" s="749">
        <f t="shared" si="281"/>
        <v>0</v>
      </c>
      <c r="AK515" s="749">
        <f t="shared" si="282"/>
        <v>0</v>
      </c>
      <c r="AL515" s="749">
        <f t="shared" si="283"/>
        <v>0</v>
      </c>
      <c r="AM515" s="749">
        <f t="shared" si="284"/>
        <v>0</v>
      </c>
      <c r="AN515" s="749">
        <f t="shared" si="285"/>
        <v>0</v>
      </c>
      <c r="AO515" s="749">
        <f t="shared" si="286"/>
        <v>0</v>
      </c>
      <c r="AP515" s="749">
        <f t="shared" si="287"/>
        <v>0</v>
      </c>
      <c r="AQ515" s="749">
        <f t="shared" si="288"/>
        <v>0</v>
      </c>
      <c r="AR515" s="749">
        <f t="shared" si="289"/>
        <v>0</v>
      </c>
      <c r="AS515" s="749">
        <f t="shared" si="290"/>
        <v>0</v>
      </c>
    </row>
    <row r="516" spans="2:45" outlineLevel="1" x14ac:dyDescent="0.2">
      <c r="B516" s="114">
        <v>149</v>
      </c>
      <c r="C516" s="38"/>
      <c r="D516" s="38"/>
      <c r="E516" s="33"/>
      <c r="F516" s="57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121"/>
      <c r="R516" s="120"/>
      <c r="S516" s="60"/>
      <c r="T516" s="60"/>
      <c r="U516" s="60"/>
      <c r="V516" s="176">
        <f t="shared" si="291"/>
        <v>0</v>
      </c>
      <c r="W516" s="176">
        <f t="shared" si="292"/>
        <v>0</v>
      </c>
      <c r="X516" s="176">
        <f t="shared" si="293"/>
        <v>0</v>
      </c>
      <c r="Y516" s="176">
        <f t="shared" si="294"/>
        <v>0</v>
      </c>
      <c r="Z516" s="176">
        <f t="shared" si="295"/>
        <v>0</v>
      </c>
      <c r="AA516" s="176">
        <f t="shared" si="296"/>
        <v>0</v>
      </c>
      <c r="AB516" s="176">
        <f t="shared" si="297"/>
        <v>0</v>
      </c>
      <c r="AC516" s="176">
        <f t="shared" si="298"/>
        <v>0</v>
      </c>
      <c r="AD516" s="176">
        <f t="shared" si="299"/>
        <v>0</v>
      </c>
      <c r="AE516" s="176">
        <f t="shared" si="300"/>
        <v>0</v>
      </c>
      <c r="AF516" s="430">
        <f t="shared" si="301"/>
        <v>0</v>
      </c>
      <c r="AG516" s="178">
        <f t="shared" si="302"/>
        <v>0</v>
      </c>
      <c r="AH516" s="203">
        <f t="shared" si="303"/>
        <v>0</v>
      </c>
      <c r="AI516" s="714">
        <f>IFERROR(VLOOKUP($C516,'General Information'!$B$69:$C$88,2,0),0)</f>
        <v>0</v>
      </c>
      <c r="AJ516" s="749">
        <f t="shared" si="281"/>
        <v>0</v>
      </c>
      <c r="AK516" s="749">
        <f t="shared" si="282"/>
        <v>0</v>
      </c>
      <c r="AL516" s="749">
        <f t="shared" si="283"/>
        <v>0</v>
      </c>
      <c r="AM516" s="749">
        <f t="shared" si="284"/>
        <v>0</v>
      </c>
      <c r="AN516" s="749">
        <f t="shared" si="285"/>
        <v>0</v>
      </c>
      <c r="AO516" s="749">
        <f t="shared" si="286"/>
        <v>0</v>
      </c>
      <c r="AP516" s="749">
        <f t="shared" si="287"/>
        <v>0</v>
      </c>
      <c r="AQ516" s="749">
        <f t="shared" si="288"/>
        <v>0</v>
      </c>
      <c r="AR516" s="749">
        <f t="shared" si="289"/>
        <v>0</v>
      </c>
      <c r="AS516" s="749">
        <f t="shared" si="290"/>
        <v>0</v>
      </c>
    </row>
    <row r="517" spans="2:45" outlineLevel="1" x14ac:dyDescent="0.2">
      <c r="B517" s="114">
        <v>150</v>
      </c>
      <c r="C517" s="38"/>
      <c r="D517" s="38"/>
      <c r="E517" s="33"/>
      <c r="F517" s="57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121"/>
      <c r="R517" s="120"/>
      <c r="S517" s="60"/>
      <c r="T517" s="60"/>
      <c r="U517" s="60"/>
      <c r="V517" s="176">
        <f t="shared" si="291"/>
        <v>0</v>
      </c>
      <c r="W517" s="176">
        <f t="shared" si="292"/>
        <v>0</v>
      </c>
      <c r="X517" s="176">
        <f t="shared" si="293"/>
        <v>0</v>
      </c>
      <c r="Y517" s="176">
        <f t="shared" si="294"/>
        <v>0</v>
      </c>
      <c r="Z517" s="176">
        <f t="shared" si="295"/>
        <v>0</v>
      </c>
      <c r="AA517" s="176">
        <f t="shared" si="296"/>
        <v>0</v>
      </c>
      <c r="AB517" s="176">
        <f t="shared" si="297"/>
        <v>0</v>
      </c>
      <c r="AC517" s="176">
        <f t="shared" si="298"/>
        <v>0</v>
      </c>
      <c r="AD517" s="176">
        <f t="shared" si="299"/>
        <v>0</v>
      </c>
      <c r="AE517" s="176">
        <f t="shared" si="300"/>
        <v>0</v>
      </c>
      <c r="AF517" s="430">
        <f t="shared" si="301"/>
        <v>0</v>
      </c>
      <c r="AG517" s="178">
        <f t="shared" si="302"/>
        <v>0</v>
      </c>
      <c r="AH517" s="203">
        <f t="shared" si="303"/>
        <v>0</v>
      </c>
      <c r="AI517" s="714">
        <f>IFERROR(VLOOKUP($C517,'General Information'!$B$69:$C$88,2,0),0)</f>
        <v>0</v>
      </c>
      <c r="AJ517" s="749">
        <f t="shared" si="281"/>
        <v>0</v>
      </c>
      <c r="AK517" s="749">
        <f t="shared" si="282"/>
        <v>0</v>
      </c>
      <c r="AL517" s="749">
        <f t="shared" si="283"/>
        <v>0</v>
      </c>
      <c r="AM517" s="749">
        <f t="shared" si="284"/>
        <v>0</v>
      </c>
      <c r="AN517" s="749">
        <f t="shared" si="285"/>
        <v>0</v>
      </c>
      <c r="AO517" s="749">
        <f t="shared" si="286"/>
        <v>0</v>
      </c>
      <c r="AP517" s="749">
        <f t="shared" si="287"/>
        <v>0</v>
      </c>
      <c r="AQ517" s="749">
        <f t="shared" si="288"/>
        <v>0</v>
      </c>
      <c r="AR517" s="749">
        <f t="shared" si="289"/>
        <v>0</v>
      </c>
      <c r="AS517" s="749">
        <f t="shared" si="290"/>
        <v>0</v>
      </c>
    </row>
    <row r="518" spans="2:45" outlineLevel="1" x14ac:dyDescent="0.2">
      <c r="B518" s="114">
        <v>151</v>
      </c>
      <c r="C518" s="38"/>
      <c r="D518" s="38"/>
      <c r="E518" s="33"/>
      <c r="F518" s="57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121"/>
      <c r="R518" s="120"/>
      <c r="S518" s="60"/>
      <c r="T518" s="60"/>
      <c r="U518" s="60"/>
      <c r="V518" s="176">
        <f t="shared" si="291"/>
        <v>0</v>
      </c>
      <c r="W518" s="176">
        <f t="shared" si="292"/>
        <v>0</v>
      </c>
      <c r="X518" s="176">
        <f t="shared" si="293"/>
        <v>0</v>
      </c>
      <c r="Y518" s="176">
        <f t="shared" si="294"/>
        <v>0</v>
      </c>
      <c r="Z518" s="176">
        <f t="shared" si="295"/>
        <v>0</v>
      </c>
      <c r="AA518" s="176">
        <f t="shared" si="296"/>
        <v>0</v>
      </c>
      <c r="AB518" s="176">
        <f t="shared" si="297"/>
        <v>0</v>
      </c>
      <c r="AC518" s="176">
        <f t="shared" si="298"/>
        <v>0</v>
      </c>
      <c r="AD518" s="176">
        <f t="shared" si="299"/>
        <v>0</v>
      </c>
      <c r="AE518" s="176">
        <f t="shared" si="300"/>
        <v>0</v>
      </c>
      <c r="AF518" s="430">
        <f t="shared" si="301"/>
        <v>0</v>
      </c>
      <c r="AG518" s="178">
        <f t="shared" si="302"/>
        <v>0</v>
      </c>
      <c r="AH518" s="203">
        <f t="shared" si="303"/>
        <v>0</v>
      </c>
      <c r="AI518" s="714">
        <f>IFERROR(VLOOKUP($C518,'General Information'!$B$69:$C$88,2,0),0)</f>
        <v>0</v>
      </c>
      <c r="AJ518" s="749">
        <f t="shared" si="281"/>
        <v>0</v>
      </c>
      <c r="AK518" s="749">
        <f t="shared" si="282"/>
        <v>0</v>
      </c>
      <c r="AL518" s="749">
        <f t="shared" si="283"/>
        <v>0</v>
      </c>
      <c r="AM518" s="749">
        <f t="shared" si="284"/>
        <v>0</v>
      </c>
      <c r="AN518" s="749">
        <f t="shared" si="285"/>
        <v>0</v>
      </c>
      <c r="AO518" s="749">
        <f t="shared" si="286"/>
        <v>0</v>
      </c>
      <c r="AP518" s="749">
        <f t="shared" si="287"/>
        <v>0</v>
      </c>
      <c r="AQ518" s="749">
        <f t="shared" si="288"/>
        <v>0</v>
      </c>
      <c r="AR518" s="749">
        <f t="shared" si="289"/>
        <v>0</v>
      </c>
      <c r="AS518" s="749">
        <f t="shared" si="290"/>
        <v>0</v>
      </c>
    </row>
    <row r="519" spans="2:45" outlineLevel="1" x14ac:dyDescent="0.2">
      <c r="B519" s="114">
        <v>152</v>
      </c>
      <c r="C519" s="38"/>
      <c r="D519" s="38"/>
      <c r="E519" s="33"/>
      <c r="F519" s="57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121"/>
      <c r="R519" s="120"/>
      <c r="S519" s="60"/>
      <c r="T519" s="60"/>
      <c r="U519" s="60"/>
      <c r="V519" s="176">
        <f t="shared" si="233"/>
        <v>0</v>
      </c>
      <c r="W519" s="176">
        <f t="shared" si="233"/>
        <v>0</v>
      </c>
      <c r="X519" s="176">
        <f t="shared" si="233"/>
        <v>0</v>
      </c>
      <c r="Y519" s="176">
        <f t="shared" si="233"/>
        <v>0</v>
      </c>
      <c r="Z519" s="176">
        <f t="shared" si="233"/>
        <v>0</v>
      </c>
      <c r="AA519" s="176">
        <f t="shared" si="233"/>
        <v>0</v>
      </c>
      <c r="AB519" s="176">
        <f t="shared" si="233"/>
        <v>0</v>
      </c>
      <c r="AC519" s="176">
        <f t="shared" si="233"/>
        <v>0</v>
      </c>
      <c r="AD519" s="176">
        <f t="shared" si="233"/>
        <v>0</v>
      </c>
      <c r="AE519" s="176">
        <f t="shared" si="233"/>
        <v>0</v>
      </c>
      <c r="AF519" s="430">
        <f t="shared" ref="AF519:AF566" si="304">SUM(V519:AE519)</f>
        <v>0</v>
      </c>
      <c r="AG519" s="178">
        <f t="shared" si="234"/>
        <v>0</v>
      </c>
      <c r="AH519" s="203">
        <f t="shared" ref="AH519:AH550" si="305">IFERROR($AF519/SUM($AF$7,$AF$210,$AF$313,$AF$366,$AF$569,$AF$622),0)</f>
        <v>0</v>
      </c>
      <c r="AI519" s="714">
        <f>IFERROR(VLOOKUP($C519,'General Information'!$B$69:$C$88,2,0),0)</f>
        <v>0</v>
      </c>
      <c r="AJ519" s="749">
        <f t="shared" si="281"/>
        <v>0</v>
      </c>
      <c r="AK519" s="749">
        <f t="shared" si="282"/>
        <v>0</v>
      </c>
      <c r="AL519" s="749">
        <f t="shared" si="283"/>
        <v>0</v>
      </c>
      <c r="AM519" s="749">
        <f t="shared" si="284"/>
        <v>0</v>
      </c>
      <c r="AN519" s="749">
        <f t="shared" si="285"/>
        <v>0</v>
      </c>
      <c r="AO519" s="749">
        <f t="shared" si="286"/>
        <v>0</v>
      </c>
      <c r="AP519" s="749">
        <f t="shared" si="287"/>
        <v>0</v>
      </c>
      <c r="AQ519" s="749">
        <f t="shared" si="288"/>
        <v>0</v>
      </c>
      <c r="AR519" s="749">
        <f t="shared" si="289"/>
        <v>0</v>
      </c>
      <c r="AS519" s="749">
        <f t="shared" si="290"/>
        <v>0</v>
      </c>
    </row>
    <row r="520" spans="2:45" outlineLevel="1" x14ac:dyDescent="0.2">
      <c r="B520" s="114">
        <v>153</v>
      </c>
      <c r="C520" s="38"/>
      <c r="D520" s="38"/>
      <c r="E520" s="33"/>
      <c r="F520" s="57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121"/>
      <c r="R520" s="120"/>
      <c r="S520" s="60"/>
      <c r="T520" s="60"/>
      <c r="U520" s="60"/>
      <c r="V520" s="176">
        <f t="shared" si="233"/>
        <v>0</v>
      </c>
      <c r="W520" s="176">
        <f t="shared" si="233"/>
        <v>0</v>
      </c>
      <c r="X520" s="176">
        <f t="shared" si="233"/>
        <v>0</v>
      </c>
      <c r="Y520" s="176">
        <f t="shared" si="233"/>
        <v>0</v>
      </c>
      <c r="Z520" s="176">
        <f t="shared" si="233"/>
        <v>0</v>
      </c>
      <c r="AA520" s="176">
        <f t="shared" si="233"/>
        <v>0</v>
      </c>
      <c r="AB520" s="176">
        <f t="shared" si="233"/>
        <v>0</v>
      </c>
      <c r="AC520" s="176">
        <f t="shared" si="233"/>
        <v>0</v>
      </c>
      <c r="AD520" s="176">
        <f t="shared" si="233"/>
        <v>0</v>
      </c>
      <c r="AE520" s="176">
        <f t="shared" si="233"/>
        <v>0</v>
      </c>
      <c r="AF520" s="430">
        <f t="shared" si="304"/>
        <v>0</v>
      </c>
      <c r="AG520" s="178">
        <f t="shared" si="234"/>
        <v>0</v>
      </c>
      <c r="AH520" s="203">
        <f t="shared" si="305"/>
        <v>0</v>
      </c>
      <c r="AI520" s="714">
        <f>IFERROR(VLOOKUP($C520,'General Information'!$B$69:$C$88,2,0),0)</f>
        <v>0</v>
      </c>
      <c r="AJ520" s="749">
        <f t="shared" si="281"/>
        <v>0</v>
      </c>
      <c r="AK520" s="749">
        <f t="shared" si="282"/>
        <v>0</v>
      </c>
      <c r="AL520" s="749">
        <f t="shared" si="283"/>
        <v>0</v>
      </c>
      <c r="AM520" s="749">
        <f t="shared" si="284"/>
        <v>0</v>
      </c>
      <c r="AN520" s="749">
        <f t="shared" si="285"/>
        <v>0</v>
      </c>
      <c r="AO520" s="749">
        <f t="shared" si="286"/>
        <v>0</v>
      </c>
      <c r="AP520" s="749">
        <f t="shared" si="287"/>
        <v>0</v>
      </c>
      <c r="AQ520" s="749">
        <f t="shared" si="288"/>
        <v>0</v>
      </c>
      <c r="AR520" s="749">
        <f t="shared" si="289"/>
        <v>0</v>
      </c>
      <c r="AS520" s="749">
        <f t="shared" si="290"/>
        <v>0</v>
      </c>
    </row>
    <row r="521" spans="2:45" outlineLevel="1" x14ac:dyDescent="0.2">
      <c r="B521" s="114">
        <v>154</v>
      </c>
      <c r="C521" s="38"/>
      <c r="D521" s="38"/>
      <c r="E521" s="33"/>
      <c r="F521" s="57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121"/>
      <c r="R521" s="120"/>
      <c r="S521" s="60"/>
      <c r="T521" s="60"/>
      <c r="U521" s="60"/>
      <c r="V521" s="176">
        <f t="shared" si="233"/>
        <v>0</v>
      </c>
      <c r="W521" s="176">
        <f t="shared" si="233"/>
        <v>0</v>
      </c>
      <c r="X521" s="176">
        <f t="shared" si="233"/>
        <v>0</v>
      </c>
      <c r="Y521" s="176">
        <f t="shared" si="233"/>
        <v>0</v>
      </c>
      <c r="Z521" s="176">
        <f t="shared" si="233"/>
        <v>0</v>
      </c>
      <c r="AA521" s="176">
        <f t="shared" si="233"/>
        <v>0</v>
      </c>
      <c r="AB521" s="176">
        <f t="shared" si="233"/>
        <v>0</v>
      </c>
      <c r="AC521" s="176">
        <f t="shared" si="233"/>
        <v>0</v>
      </c>
      <c r="AD521" s="176">
        <f t="shared" si="233"/>
        <v>0</v>
      </c>
      <c r="AE521" s="176">
        <f t="shared" si="233"/>
        <v>0</v>
      </c>
      <c r="AF521" s="430">
        <f t="shared" si="304"/>
        <v>0</v>
      </c>
      <c r="AG521" s="178">
        <f t="shared" si="234"/>
        <v>0</v>
      </c>
      <c r="AH521" s="203">
        <f t="shared" si="305"/>
        <v>0</v>
      </c>
      <c r="AI521" s="714">
        <f>IFERROR(VLOOKUP($C521,'General Information'!$B$69:$C$88,2,0),0)</f>
        <v>0</v>
      </c>
      <c r="AJ521" s="749">
        <f t="shared" si="281"/>
        <v>0</v>
      </c>
      <c r="AK521" s="749">
        <f t="shared" si="282"/>
        <v>0</v>
      </c>
      <c r="AL521" s="749">
        <f t="shared" si="283"/>
        <v>0</v>
      </c>
      <c r="AM521" s="749">
        <f t="shared" si="284"/>
        <v>0</v>
      </c>
      <c r="AN521" s="749">
        <f t="shared" si="285"/>
        <v>0</v>
      </c>
      <c r="AO521" s="749">
        <f t="shared" si="286"/>
        <v>0</v>
      </c>
      <c r="AP521" s="749">
        <f t="shared" si="287"/>
        <v>0</v>
      </c>
      <c r="AQ521" s="749">
        <f t="shared" si="288"/>
        <v>0</v>
      </c>
      <c r="AR521" s="749">
        <f t="shared" si="289"/>
        <v>0</v>
      </c>
      <c r="AS521" s="749">
        <f t="shared" si="290"/>
        <v>0</v>
      </c>
    </row>
    <row r="522" spans="2:45" outlineLevel="1" x14ac:dyDescent="0.2">
      <c r="B522" s="114">
        <v>155</v>
      </c>
      <c r="C522" s="38"/>
      <c r="D522" s="38"/>
      <c r="E522" s="33"/>
      <c r="F522" s="57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121"/>
      <c r="R522" s="120"/>
      <c r="S522" s="60"/>
      <c r="T522" s="60"/>
      <c r="U522" s="60"/>
      <c r="V522" s="176">
        <f t="shared" ref="V522:V566" si="306">$F522*G522</f>
        <v>0</v>
      </c>
      <c r="W522" s="176">
        <f t="shared" ref="W522:W566" si="307">$F522*H522</f>
        <v>0</v>
      </c>
      <c r="X522" s="176">
        <f t="shared" ref="X522:X566" si="308">$F522*I522</f>
        <v>0</v>
      </c>
      <c r="Y522" s="176">
        <f t="shared" ref="Y522:Y566" si="309">$F522*J522</f>
        <v>0</v>
      </c>
      <c r="Z522" s="176">
        <f t="shared" ref="Z522:Z566" si="310">$F522*K522</f>
        <v>0</v>
      </c>
      <c r="AA522" s="176">
        <f t="shared" ref="AA522:AA566" si="311">$F522*L522</f>
        <v>0</v>
      </c>
      <c r="AB522" s="176">
        <f t="shared" ref="AB522:AB566" si="312">$F522*M522</f>
        <v>0</v>
      </c>
      <c r="AC522" s="176">
        <f t="shared" ref="AC522:AC566" si="313">$F522*N522</f>
        <v>0</v>
      </c>
      <c r="AD522" s="176">
        <f t="shared" ref="AD522:AD566" si="314">$F522*O522</f>
        <v>0</v>
      </c>
      <c r="AE522" s="176">
        <f t="shared" ref="AE522:AE566" si="315">$F522*P522</f>
        <v>0</v>
      </c>
      <c r="AF522" s="430">
        <f t="shared" si="304"/>
        <v>0</v>
      </c>
      <c r="AG522" s="481">
        <f t="shared" si="234"/>
        <v>0</v>
      </c>
      <c r="AH522" s="203">
        <f t="shared" si="305"/>
        <v>0</v>
      </c>
      <c r="AI522" s="714">
        <f>IFERROR(VLOOKUP($C522,'General Information'!$B$69:$C$88,2,0),0)</f>
        <v>0</v>
      </c>
      <c r="AJ522" s="749">
        <f t="shared" si="281"/>
        <v>0</v>
      </c>
      <c r="AK522" s="749">
        <f t="shared" si="282"/>
        <v>0</v>
      </c>
      <c r="AL522" s="749">
        <f t="shared" si="283"/>
        <v>0</v>
      </c>
      <c r="AM522" s="749">
        <f t="shared" si="284"/>
        <v>0</v>
      </c>
      <c r="AN522" s="749">
        <f t="shared" si="285"/>
        <v>0</v>
      </c>
      <c r="AO522" s="749">
        <f t="shared" si="286"/>
        <v>0</v>
      </c>
      <c r="AP522" s="749">
        <f t="shared" si="287"/>
        <v>0</v>
      </c>
      <c r="AQ522" s="749">
        <f t="shared" si="288"/>
        <v>0</v>
      </c>
      <c r="AR522" s="749">
        <f t="shared" si="289"/>
        <v>0</v>
      </c>
      <c r="AS522" s="749">
        <f t="shared" si="290"/>
        <v>0</v>
      </c>
    </row>
    <row r="523" spans="2:45" outlineLevel="1" x14ac:dyDescent="0.2">
      <c r="B523" s="114">
        <v>156</v>
      </c>
      <c r="C523" s="38"/>
      <c r="D523" s="38"/>
      <c r="E523" s="33"/>
      <c r="F523" s="57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121"/>
      <c r="R523" s="120"/>
      <c r="S523" s="60"/>
      <c r="T523" s="60"/>
      <c r="U523" s="60"/>
      <c r="V523" s="176">
        <f t="shared" si="306"/>
        <v>0</v>
      </c>
      <c r="W523" s="176">
        <f t="shared" si="307"/>
        <v>0</v>
      </c>
      <c r="X523" s="176">
        <f t="shared" si="308"/>
        <v>0</v>
      </c>
      <c r="Y523" s="176">
        <f t="shared" si="309"/>
        <v>0</v>
      </c>
      <c r="Z523" s="176">
        <f t="shared" si="310"/>
        <v>0</v>
      </c>
      <c r="AA523" s="176">
        <f t="shared" si="311"/>
        <v>0</v>
      </c>
      <c r="AB523" s="176">
        <f t="shared" si="312"/>
        <v>0</v>
      </c>
      <c r="AC523" s="176">
        <f t="shared" si="313"/>
        <v>0</v>
      </c>
      <c r="AD523" s="176">
        <f t="shared" si="314"/>
        <v>0</v>
      </c>
      <c r="AE523" s="176">
        <f t="shared" si="315"/>
        <v>0</v>
      </c>
      <c r="AF523" s="430">
        <f t="shared" si="304"/>
        <v>0</v>
      </c>
      <c r="AG523" s="481">
        <f t="shared" si="234"/>
        <v>0</v>
      </c>
      <c r="AH523" s="203">
        <f t="shared" si="305"/>
        <v>0</v>
      </c>
      <c r="AI523" s="714">
        <f>IFERROR(VLOOKUP($C523,'General Information'!$B$69:$C$88,2,0),0)</f>
        <v>0</v>
      </c>
      <c r="AJ523" s="749">
        <f t="shared" si="281"/>
        <v>0</v>
      </c>
      <c r="AK523" s="749">
        <f t="shared" si="282"/>
        <v>0</v>
      </c>
      <c r="AL523" s="749">
        <f t="shared" si="283"/>
        <v>0</v>
      </c>
      <c r="AM523" s="749">
        <f t="shared" si="284"/>
        <v>0</v>
      </c>
      <c r="AN523" s="749">
        <f t="shared" si="285"/>
        <v>0</v>
      </c>
      <c r="AO523" s="749">
        <f t="shared" si="286"/>
        <v>0</v>
      </c>
      <c r="AP523" s="749">
        <f t="shared" si="287"/>
        <v>0</v>
      </c>
      <c r="AQ523" s="749">
        <f t="shared" si="288"/>
        <v>0</v>
      </c>
      <c r="AR523" s="749">
        <f t="shared" si="289"/>
        <v>0</v>
      </c>
      <c r="AS523" s="749">
        <f t="shared" si="290"/>
        <v>0</v>
      </c>
    </row>
    <row r="524" spans="2:45" outlineLevel="1" x14ac:dyDescent="0.2">
      <c r="B524" s="114">
        <v>157</v>
      </c>
      <c r="C524" s="38"/>
      <c r="D524" s="38"/>
      <c r="E524" s="33"/>
      <c r="F524" s="57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121"/>
      <c r="R524" s="120"/>
      <c r="S524" s="60"/>
      <c r="T524" s="60"/>
      <c r="U524" s="60"/>
      <c r="V524" s="176">
        <f t="shared" si="306"/>
        <v>0</v>
      </c>
      <c r="W524" s="176">
        <f t="shared" si="307"/>
        <v>0</v>
      </c>
      <c r="X524" s="176">
        <f t="shared" si="308"/>
        <v>0</v>
      </c>
      <c r="Y524" s="176">
        <f t="shared" si="309"/>
        <v>0</v>
      </c>
      <c r="Z524" s="176">
        <f t="shared" si="310"/>
        <v>0</v>
      </c>
      <c r="AA524" s="176">
        <f t="shared" si="311"/>
        <v>0</v>
      </c>
      <c r="AB524" s="176">
        <f t="shared" si="312"/>
        <v>0</v>
      </c>
      <c r="AC524" s="176">
        <f t="shared" si="313"/>
        <v>0</v>
      </c>
      <c r="AD524" s="176">
        <f t="shared" si="314"/>
        <v>0</v>
      </c>
      <c r="AE524" s="176">
        <f t="shared" si="315"/>
        <v>0</v>
      </c>
      <c r="AF524" s="430">
        <f t="shared" si="304"/>
        <v>0</v>
      </c>
      <c r="AG524" s="481">
        <f t="shared" si="234"/>
        <v>0</v>
      </c>
      <c r="AH524" s="203">
        <f t="shared" si="305"/>
        <v>0</v>
      </c>
      <c r="AI524" s="714">
        <f>IFERROR(VLOOKUP($C524,'General Information'!$B$69:$C$88,2,0),0)</f>
        <v>0</v>
      </c>
      <c r="AJ524" s="749">
        <f t="shared" si="281"/>
        <v>0</v>
      </c>
      <c r="AK524" s="749">
        <f t="shared" si="282"/>
        <v>0</v>
      </c>
      <c r="AL524" s="749">
        <f t="shared" si="283"/>
        <v>0</v>
      </c>
      <c r="AM524" s="749">
        <f t="shared" si="284"/>
        <v>0</v>
      </c>
      <c r="AN524" s="749">
        <f t="shared" si="285"/>
        <v>0</v>
      </c>
      <c r="AO524" s="749">
        <f t="shared" si="286"/>
        <v>0</v>
      </c>
      <c r="AP524" s="749">
        <f t="shared" si="287"/>
        <v>0</v>
      </c>
      <c r="AQ524" s="749">
        <f t="shared" si="288"/>
        <v>0</v>
      </c>
      <c r="AR524" s="749">
        <f t="shared" si="289"/>
        <v>0</v>
      </c>
      <c r="AS524" s="749">
        <f t="shared" si="290"/>
        <v>0</v>
      </c>
    </row>
    <row r="525" spans="2:45" outlineLevel="1" x14ac:dyDescent="0.2">
      <c r="B525" s="114">
        <v>158</v>
      </c>
      <c r="C525" s="38"/>
      <c r="D525" s="38"/>
      <c r="E525" s="33"/>
      <c r="F525" s="57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121"/>
      <c r="R525" s="120"/>
      <c r="S525" s="60"/>
      <c r="T525" s="60"/>
      <c r="U525" s="60"/>
      <c r="V525" s="176">
        <f t="shared" si="306"/>
        <v>0</v>
      </c>
      <c r="W525" s="176">
        <f t="shared" si="307"/>
        <v>0</v>
      </c>
      <c r="X525" s="176">
        <f t="shared" si="308"/>
        <v>0</v>
      </c>
      <c r="Y525" s="176">
        <f t="shared" si="309"/>
        <v>0</v>
      </c>
      <c r="Z525" s="176">
        <f t="shared" si="310"/>
        <v>0</v>
      </c>
      <c r="AA525" s="176">
        <f t="shared" si="311"/>
        <v>0</v>
      </c>
      <c r="AB525" s="176">
        <f t="shared" si="312"/>
        <v>0</v>
      </c>
      <c r="AC525" s="176">
        <f t="shared" si="313"/>
        <v>0</v>
      </c>
      <c r="AD525" s="176">
        <f t="shared" si="314"/>
        <v>0</v>
      </c>
      <c r="AE525" s="176">
        <f t="shared" si="315"/>
        <v>0</v>
      </c>
      <c r="AF525" s="430">
        <f t="shared" si="304"/>
        <v>0</v>
      </c>
      <c r="AG525" s="481">
        <f t="shared" si="234"/>
        <v>0</v>
      </c>
      <c r="AH525" s="203">
        <f t="shared" si="305"/>
        <v>0</v>
      </c>
      <c r="AI525" s="714">
        <f>IFERROR(VLOOKUP($C525,'General Information'!$B$69:$C$88,2,0),0)</f>
        <v>0</v>
      </c>
      <c r="AJ525" s="749">
        <f t="shared" si="281"/>
        <v>0</v>
      </c>
      <c r="AK525" s="749">
        <f t="shared" si="282"/>
        <v>0</v>
      </c>
      <c r="AL525" s="749">
        <f t="shared" si="283"/>
        <v>0</v>
      </c>
      <c r="AM525" s="749">
        <f t="shared" si="284"/>
        <v>0</v>
      </c>
      <c r="AN525" s="749">
        <f t="shared" si="285"/>
        <v>0</v>
      </c>
      <c r="AO525" s="749">
        <f t="shared" si="286"/>
        <v>0</v>
      </c>
      <c r="AP525" s="749">
        <f t="shared" si="287"/>
        <v>0</v>
      </c>
      <c r="AQ525" s="749">
        <f t="shared" si="288"/>
        <v>0</v>
      </c>
      <c r="AR525" s="749">
        <f t="shared" si="289"/>
        <v>0</v>
      </c>
      <c r="AS525" s="749">
        <f t="shared" si="290"/>
        <v>0</v>
      </c>
    </row>
    <row r="526" spans="2:45" outlineLevel="1" x14ac:dyDescent="0.2">
      <c r="B526" s="114">
        <v>159</v>
      </c>
      <c r="C526" s="38"/>
      <c r="D526" s="38"/>
      <c r="E526" s="33"/>
      <c r="F526" s="57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121"/>
      <c r="R526" s="120"/>
      <c r="S526" s="60"/>
      <c r="T526" s="60"/>
      <c r="U526" s="60"/>
      <c r="V526" s="176">
        <f t="shared" si="306"/>
        <v>0</v>
      </c>
      <c r="W526" s="176">
        <f t="shared" si="307"/>
        <v>0</v>
      </c>
      <c r="X526" s="176">
        <f t="shared" si="308"/>
        <v>0</v>
      </c>
      <c r="Y526" s="176">
        <f t="shared" si="309"/>
        <v>0</v>
      </c>
      <c r="Z526" s="176">
        <f t="shared" si="310"/>
        <v>0</v>
      </c>
      <c r="AA526" s="176">
        <f t="shared" si="311"/>
        <v>0</v>
      </c>
      <c r="AB526" s="176">
        <f t="shared" si="312"/>
        <v>0</v>
      </c>
      <c r="AC526" s="176">
        <f t="shared" si="313"/>
        <v>0</v>
      </c>
      <c r="AD526" s="176">
        <f t="shared" si="314"/>
        <v>0</v>
      </c>
      <c r="AE526" s="176">
        <f t="shared" si="315"/>
        <v>0</v>
      </c>
      <c r="AF526" s="430">
        <f t="shared" si="304"/>
        <v>0</v>
      </c>
      <c r="AG526" s="481">
        <f t="shared" si="234"/>
        <v>0</v>
      </c>
      <c r="AH526" s="203">
        <f t="shared" si="305"/>
        <v>0</v>
      </c>
      <c r="AI526" s="714">
        <f>IFERROR(VLOOKUP($C526,'General Information'!$B$69:$C$88,2,0),0)</f>
        <v>0</v>
      </c>
      <c r="AJ526" s="749">
        <f t="shared" si="281"/>
        <v>0</v>
      </c>
      <c r="AK526" s="749">
        <f t="shared" si="282"/>
        <v>0</v>
      </c>
      <c r="AL526" s="749">
        <f t="shared" si="283"/>
        <v>0</v>
      </c>
      <c r="AM526" s="749">
        <f t="shared" si="284"/>
        <v>0</v>
      </c>
      <c r="AN526" s="749">
        <f t="shared" si="285"/>
        <v>0</v>
      </c>
      <c r="AO526" s="749">
        <f t="shared" si="286"/>
        <v>0</v>
      </c>
      <c r="AP526" s="749">
        <f t="shared" si="287"/>
        <v>0</v>
      </c>
      <c r="AQ526" s="749">
        <f t="shared" si="288"/>
        <v>0</v>
      </c>
      <c r="AR526" s="749">
        <f t="shared" si="289"/>
        <v>0</v>
      </c>
      <c r="AS526" s="749">
        <f t="shared" si="290"/>
        <v>0</v>
      </c>
    </row>
    <row r="527" spans="2:45" outlineLevel="1" x14ac:dyDescent="0.2">
      <c r="B527" s="114">
        <v>160</v>
      </c>
      <c r="C527" s="38"/>
      <c r="D527" s="38"/>
      <c r="E527" s="33"/>
      <c r="F527" s="57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121"/>
      <c r="R527" s="120"/>
      <c r="S527" s="60"/>
      <c r="T527" s="60"/>
      <c r="U527" s="60"/>
      <c r="V527" s="176">
        <f t="shared" si="306"/>
        <v>0</v>
      </c>
      <c r="W527" s="176">
        <f t="shared" si="307"/>
        <v>0</v>
      </c>
      <c r="X527" s="176">
        <f t="shared" si="308"/>
        <v>0</v>
      </c>
      <c r="Y527" s="176">
        <f t="shared" si="309"/>
        <v>0</v>
      </c>
      <c r="Z527" s="176">
        <f t="shared" si="310"/>
        <v>0</v>
      </c>
      <c r="AA527" s="176">
        <f t="shared" si="311"/>
        <v>0</v>
      </c>
      <c r="AB527" s="176">
        <f t="shared" si="312"/>
        <v>0</v>
      </c>
      <c r="AC527" s="176">
        <f t="shared" si="313"/>
        <v>0</v>
      </c>
      <c r="AD527" s="176">
        <f t="shared" si="314"/>
        <v>0</v>
      </c>
      <c r="AE527" s="176">
        <f t="shared" si="315"/>
        <v>0</v>
      </c>
      <c r="AF527" s="430">
        <f t="shared" si="304"/>
        <v>0</v>
      </c>
      <c r="AG527" s="481">
        <f t="shared" si="234"/>
        <v>0</v>
      </c>
      <c r="AH527" s="203">
        <f t="shared" si="305"/>
        <v>0</v>
      </c>
      <c r="AI527" s="714">
        <f>IFERROR(VLOOKUP($C527,'General Information'!$B$69:$C$88,2,0),0)</f>
        <v>0</v>
      </c>
      <c r="AJ527" s="749">
        <f t="shared" si="281"/>
        <v>0</v>
      </c>
      <c r="AK527" s="749">
        <f t="shared" si="282"/>
        <v>0</v>
      </c>
      <c r="AL527" s="749">
        <f t="shared" si="283"/>
        <v>0</v>
      </c>
      <c r="AM527" s="749">
        <f t="shared" si="284"/>
        <v>0</v>
      </c>
      <c r="AN527" s="749">
        <f t="shared" si="285"/>
        <v>0</v>
      </c>
      <c r="AO527" s="749">
        <f t="shared" si="286"/>
        <v>0</v>
      </c>
      <c r="AP527" s="749">
        <f t="shared" si="287"/>
        <v>0</v>
      </c>
      <c r="AQ527" s="749">
        <f t="shared" si="288"/>
        <v>0</v>
      </c>
      <c r="AR527" s="749">
        <f t="shared" si="289"/>
        <v>0</v>
      </c>
      <c r="AS527" s="749">
        <f t="shared" si="290"/>
        <v>0</v>
      </c>
    </row>
    <row r="528" spans="2:45" outlineLevel="1" x14ac:dyDescent="0.2">
      <c r="B528" s="114">
        <v>161</v>
      </c>
      <c r="C528" s="38"/>
      <c r="D528" s="38"/>
      <c r="E528" s="33"/>
      <c r="F528" s="57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121"/>
      <c r="R528" s="120"/>
      <c r="S528" s="60"/>
      <c r="T528" s="60"/>
      <c r="U528" s="60"/>
      <c r="V528" s="176">
        <f t="shared" si="306"/>
        <v>0</v>
      </c>
      <c r="W528" s="176">
        <f t="shared" si="307"/>
        <v>0</v>
      </c>
      <c r="X528" s="176">
        <f t="shared" si="308"/>
        <v>0</v>
      </c>
      <c r="Y528" s="176">
        <f t="shared" si="309"/>
        <v>0</v>
      </c>
      <c r="Z528" s="176">
        <f t="shared" si="310"/>
        <v>0</v>
      </c>
      <c r="AA528" s="176">
        <f t="shared" si="311"/>
        <v>0</v>
      </c>
      <c r="AB528" s="176">
        <f t="shared" si="312"/>
        <v>0</v>
      </c>
      <c r="AC528" s="176">
        <f t="shared" si="313"/>
        <v>0</v>
      </c>
      <c r="AD528" s="176">
        <f t="shared" si="314"/>
        <v>0</v>
      </c>
      <c r="AE528" s="176">
        <f t="shared" si="315"/>
        <v>0</v>
      </c>
      <c r="AF528" s="430">
        <f t="shared" si="304"/>
        <v>0</v>
      </c>
      <c r="AG528" s="481">
        <f t="shared" si="234"/>
        <v>0</v>
      </c>
      <c r="AH528" s="203">
        <f t="shared" si="305"/>
        <v>0</v>
      </c>
      <c r="AI528" s="714">
        <f>IFERROR(VLOOKUP($C528,'General Information'!$B$69:$C$88,2,0),0)</f>
        <v>0</v>
      </c>
      <c r="AJ528" s="749">
        <f t="shared" si="281"/>
        <v>0</v>
      </c>
      <c r="AK528" s="749">
        <f t="shared" si="282"/>
        <v>0</v>
      </c>
      <c r="AL528" s="749">
        <f t="shared" si="283"/>
        <v>0</v>
      </c>
      <c r="AM528" s="749">
        <f t="shared" si="284"/>
        <v>0</v>
      </c>
      <c r="AN528" s="749">
        <f t="shared" si="285"/>
        <v>0</v>
      </c>
      <c r="AO528" s="749">
        <f t="shared" si="286"/>
        <v>0</v>
      </c>
      <c r="AP528" s="749">
        <f t="shared" si="287"/>
        <v>0</v>
      </c>
      <c r="AQ528" s="749">
        <f t="shared" si="288"/>
        <v>0</v>
      </c>
      <c r="AR528" s="749">
        <f t="shared" si="289"/>
        <v>0</v>
      </c>
      <c r="AS528" s="749">
        <f t="shared" si="290"/>
        <v>0</v>
      </c>
    </row>
    <row r="529" spans="2:45" outlineLevel="1" x14ac:dyDescent="0.2">
      <c r="B529" s="114">
        <v>162</v>
      </c>
      <c r="C529" s="38"/>
      <c r="D529" s="38"/>
      <c r="E529" s="33"/>
      <c r="F529" s="57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121"/>
      <c r="R529" s="120"/>
      <c r="S529" s="60"/>
      <c r="T529" s="60"/>
      <c r="U529" s="60"/>
      <c r="V529" s="176">
        <f t="shared" si="306"/>
        <v>0</v>
      </c>
      <c r="W529" s="176">
        <f t="shared" si="307"/>
        <v>0</v>
      </c>
      <c r="X529" s="176">
        <f t="shared" si="308"/>
        <v>0</v>
      </c>
      <c r="Y529" s="176">
        <f t="shared" si="309"/>
        <v>0</v>
      </c>
      <c r="Z529" s="176">
        <f t="shared" si="310"/>
        <v>0</v>
      </c>
      <c r="AA529" s="176">
        <f t="shared" si="311"/>
        <v>0</v>
      </c>
      <c r="AB529" s="176">
        <f t="shared" si="312"/>
        <v>0</v>
      </c>
      <c r="AC529" s="176">
        <f t="shared" si="313"/>
        <v>0</v>
      </c>
      <c r="AD529" s="176">
        <f t="shared" si="314"/>
        <v>0</v>
      </c>
      <c r="AE529" s="176">
        <f t="shared" si="315"/>
        <v>0</v>
      </c>
      <c r="AF529" s="430">
        <f t="shared" si="304"/>
        <v>0</v>
      </c>
      <c r="AG529" s="481">
        <f t="shared" si="234"/>
        <v>0</v>
      </c>
      <c r="AH529" s="203">
        <f t="shared" si="305"/>
        <v>0</v>
      </c>
      <c r="AI529" s="714">
        <f>IFERROR(VLOOKUP($C529,'General Information'!$B$69:$C$88,2,0),0)</f>
        <v>0</v>
      </c>
      <c r="AJ529" s="749">
        <f t="shared" si="281"/>
        <v>0</v>
      </c>
      <c r="AK529" s="749">
        <f t="shared" si="282"/>
        <v>0</v>
      </c>
      <c r="AL529" s="749">
        <f t="shared" si="283"/>
        <v>0</v>
      </c>
      <c r="AM529" s="749">
        <f t="shared" si="284"/>
        <v>0</v>
      </c>
      <c r="AN529" s="749">
        <f t="shared" si="285"/>
        <v>0</v>
      </c>
      <c r="AO529" s="749">
        <f t="shared" si="286"/>
        <v>0</v>
      </c>
      <c r="AP529" s="749">
        <f t="shared" si="287"/>
        <v>0</v>
      </c>
      <c r="AQ529" s="749">
        <f t="shared" si="288"/>
        <v>0</v>
      </c>
      <c r="AR529" s="749">
        <f t="shared" si="289"/>
        <v>0</v>
      </c>
      <c r="AS529" s="749">
        <f t="shared" si="290"/>
        <v>0</v>
      </c>
    </row>
    <row r="530" spans="2:45" outlineLevel="1" x14ac:dyDescent="0.2">
      <c r="B530" s="114">
        <v>163</v>
      </c>
      <c r="C530" s="38"/>
      <c r="D530" s="38"/>
      <c r="E530" s="33"/>
      <c r="F530" s="57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121"/>
      <c r="R530" s="120"/>
      <c r="S530" s="60"/>
      <c r="T530" s="60"/>
      <c r="U530" s="60"/>
      <c r="V530" s="176">
        <f t="shared" si="306"/>
        <v>0</v>
      </c>
      <c r="W530" s="176">
        <f t="shared" si="307"/>
        <v>0</v>
      </c>
      <c r="X530" s="176">
        <f t="shared" si="308"/>
        <v>0</v>
      </c>
      <c r="Y530" s="176">
        <f t="shared" si="309"/>
        <v>0</v>
      </c>
      <c r="Z530" s="176">
        <f t="shared" si="310"/>
        <v>0</v>
      </c>
      <c r="AA530" s="176">
        <f t="shared" si="311"/>
        <v>0</v>
      </c>
      <c r="AB530" s="176">
        <f t="shared" si="312"/>
        <v>0</v>
      </c>
      <c r="AC530" s="176">
        <f t="shared" si="313"/>
        <v>0</v>
      </c>
      <c r="AD530" s="176">
        <f t="shared" si="314"/>
        <v>0</v>
      </c>
      <c r="AE530" s="176">
        <f t="shared" si="315"/>
        <v>0</v>
      </c>
      <c r="AF530" s="430">
        <f t="shared" si="304"/>
        <v>0</v>
      </c>
      <c r="AG530" s="481">
        <f t="shared" si="234"/>
        <v>0</v>
      </c>
      <c r="AH530" s="203">
        <f t="shared" si="305"/>
        <v>0</v>
      </c>
      <c r="AI530" s="714">
        <f>IFERROR(VLOOKUP($C530,'General Information'!$B$69:$C$88,2,0),0)</f>
        <v>0</v>
      </c>
      <c r="AJ530" s="749">
        <f t="shared" si="281"/>
        <v>0</v>
      </c>
      <c r="AK530" s="749">
        <f t="shared" si="282"/>
        <v>0</v>
      </c>
      <c r="AL530" s="749">
        <f t="shared" si="283"/>
        <v>0</v>
      </c>
      <c r="AM530" s="749">
        <f t="shared" si="284"/>
        <v>0</v>
      </c>
      <c r="AN530" s="749">
        <f t="shared" si="285"/>
        <v>0</v>
      </c>
      <c r="AO530" s="749">
        <f t="shared" si="286"/>
        <v>0</v>
      </c>
      <c r="AP530" s="749">
        <f t="shared" si="287"/>
        <v>0</v>
      </c>
      <c r="AQ530" s="749">
        <f t="shared" si="288"/>
        <v>0</v>
      </c>
      <c r="AR530" s="749">
        <f t="shared" si="289"/>
        <v>0</v>
      </c>
      <c r="AS530" s="749">
        <f t="shared" si="290"/>
        <v>0</v>
      </c>
    </row>
    <row r="531" spans="2:45" outlineLevel="1" x14ac:dyDescent="0.2">
      <c r="B531" s="114">
        <v>164</v>
      </c>
      <c r="C531" s="38"/>
      <c r="D531" s="38"/>
      <c r="E531" s="33"/>
      <c r="F531" s="57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121"/>
      <c r="R531" s="120"/>
      <c r="S531" s="60"/>
      <c r="T531" s="60"/>
      <c r="U531" s="60"/>
      <c r="V531" s="176">
        <f t="shared" si="306"/>
        <v>0</v>
      </c>
      <c r="W531" s="176">
        <f t="shared" si="307"/>
        <v>0</v>
      </c>
      <c r="X531" s="176">
        <f t="shared" si="308"/>
        <v>0</v>
      </c>
      <c r="Y531" s="176">
        <f t="shared" si="309"/>
        <v>0</v>
      </c>
      <c r="Z531" s="176">
        <f t="shared" si="310"/>
        <v>0</v>
      </c>
      <c r="AA531" s="176">
        <f t="shared" si="311"/>
        <v>0</v>
      </c>
      <c r="AB531" s="176">
        <f t="shared" si="312"/>
        <v>0</v>
      </c>
      <c r="AC531" s="176">
        <f t="shared" si="313"/>
        <v>0</v>
      </c>
      <c r="AD531" s="176">
        <f t="shared" si="314"/>
        <v>0</v>
      </c>
      <c r="AE531" s="176">
        <f t="shared" si="315"/>
        <v>0</v>
      </c>
      <c r="AF531" s="430">
        <f t="shared" si="304"/>
        <v>0</v>
      </c>
      <c r="AG531" s="481">
        <f t="shared" si="234"/>
        <v>0</v>
      </c>
      <c r="AH531" s="203">
        <f t="shared" si="305"/>
        <v>0</v>
      </c>
      <c r="AI531" s="714">
        <f>IFERROR(VLOOKUP($C531,'General Information'!$B$69:$C$88,2,0),0)</f>
        <v>0</v>
      </c>
      <c r="AJ531" s="749">
        <f t="shared" si="281"/>
        <v>0</v>
      </c>
      <c r="AK531" s="749">
        <f t="shared" si="282"/>
        <v>0</v>
      </c>
      <c r="AL531" s="749">
        <f t="shared" si="283"/>
        <v>0</v>
      </c>
      <c r="AM531" s="749">
        <f t="shared" si="284"/>
        <v>0</v>
      </c>
      <c r="AN531" s="749">
        <f t="shared" si="285"/>
        <v>0</v>
      </c>
      <c r="AO531" s="749">
        <f t="shared" si="286"/>
        <v>0</v>
      </c>
      <c r="AP531" s="749">
        <f t="shared" si="287"/>
        <v>0</v>
      </c>
      <c r="AQ531" s="749">
        <f t="shared" si="288"/>
        <v>0</v>
      </c>
      <c r="AR531" s="749">
        <f t="shared" si="289"/>
        <v>0</v>
      </c>
      <c r="AS531" s="749">
        <f t="shared" si="290"/>
        <v>0</v>
      </c>
    </row>
    <row r="532" spans="2:45" outlineLevel="1" x14ac:dyDescent="0.2">
      <c r="B532" s="114">
        <v>165</v>
      </c>
      <c r="C532" s="38"/>
      <c r="D532" s="38"/>
      <c r="E532" s="33"/>
      <c r="F532" s="57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121"/>
      <c r="R532" s="120"/>
      <c r="S532" s="60"/>
      <c r="T532" s="60"/>
      <c r="U532" s="60"/>
      <c r="V532" s="176">
        <f t="shared" si="306"/>
        <v>0</v>
      </c>
      <c r="W532" s="176">
        <f t="shared" si="307"/>
        <v>0</v>
      </c>
      <c r="X532" s="176">
        <f t="shared" si="308"/>
        <v>0</v>
      </c>
      <c r="Y532" s="176">
        <f t="shared" si="309"/>
        <v>0</v>
      </c>
      <c r="Z532" s="176">
        <f t="shared" si="310"/>
        <v>0</v>
      </c>
      <c r="AA532" s="176">
        <f t="shared" si="311"/>
        <v>0</v>
      </c>
      <c r="AB532" s="176">
        <f t="shared" si="312"/>
        <v>0</v>
      </c>
      <c r="AC532" s="176">
        <f t="shared" si="313"/>
        <v>0</v>
      </c>
      <c r="AD532" s="176">
        <f t="shared" si="314"/>
        <v>0</v>
      </c>
      <c r="AE532" s="176">
        <f t="shared" si="315"/>
        <v>0</v>
      </c>
      <c r="AF532" s="430">
        <f t="shared" si="304"/>
        <v>0</v>
      </c>
      <c r="AG532" s="481">
        <f t="shared" si="234"/>
        <v>0</v>
      </c>
      <c r="AH532" s="203">
        <f t="shared" si="305"/>
        <v>0</v>
      </c>
      <c r="AI532" s="714">
        <f>IFERROR(VLOOKUP($C532,'General Information'!$B$69:$C$88,2,0),0)</f>
        <v>0</v>
      </c>
      <c r="AJ532" s="749">
        <f t="shared" si="281"/>
        <v>0</v>
      </c>
      <c r="AK532" s="749">
        <f t="shared" si="282"/>
        <v>0</v>
      </c>
      <c r="AL532" s="749">
        <f t="shared" si="283"/>
        <v>0</v>
      </c>
      <c r="AM532" s="749">
        <f t="shared" si="284"/>
        <v>0</v>
      </c>
      <c r="AN532" s="749">
        <f t="shared" si="285"/>
        <v>0</v>
      </c>
      <c r="AO532" s="749">
        <f t="shared" si="286"/>
        <v>0</v>
      </c>
      <c r="AP532" s="749">
        <f t="shared" si="287"/>
        <v>0</v>
      </c>
      <c r="AQ532" s="749">
        <f t="shared" si="288"/>
        <v>0</v>
      </c>
      <c r="AR532" s="749">
        <f t="shared" si="289"/>
        <v>0</v>
      </c>
      <c r="AS532" s="749">
        <f t="shared" si="290"/>
        <v>0</v>
      </c>
    </row>
    <row r="533" spans="2:45" outlineLevel="1" x14ac:dyDescent="0.2">
      <c r="B533" s="114">
        <v>166</v>
      </c>
      <c r="C533" s="38"/>
      <c r="D533" s="38"/>
      <c r="E533" s="33"/>
      <c r="F533" s="57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121"/>
      <c r="R533" s="120"/>
      <c r="S533" s="60"/>
      <c r="T533" s="60"/>
      <c r="U533" s="60"/>
      <c r="V533" s="176">
        <f t="shared" si="306"/>
        <v>0</v>
      </c>
      <c r="W533" s="176">
        <f t="shared" si="307"/>
        <v>0</v>
      </c>
      <c r="X533" s="176">
        <f t="shared" si="308"/>
        <v>0</v>
      </c>
      <c r="Y533" s="176">
        <f t="shared" si="309"/>
        <v>0</v>
      </c>
      <c r="Z533" s="176">
        <f t="shared" si="310"/>
        <v>0</v>
      </c>
      <c r="AA533" s="176">
        <f t="shared" si="311"/>
        <v>0</v>
      </c>
      <c r="AB533" s="176">
        <f t="shared" si="312"/>
        <v>0</v>
      </c>
      <c r="AC533" s="176">
        <f t="shared" si="313"/>
        <v>0</v>
      </c>
      <c r="AD533" s="176">
        <f t="shared" si="314"/>
        <v>0</v>
      </c>
      <c r="AE533" s="176">
        <f t="shared" si="315"/>
        <v>0</v>
      </c>
      <c r="AF533" s="430">
        <f t="shared" si="304"/>
        <v>0</v>
      </c>
      <c r="AG533" s="481">
        <f t="shared" si="234"/>
        <v>0</v>
      </c>
      <c r="AH533" s="203">
        <f t="shared" si="305"/>
        <v>0</v>
      </c>
      <c r="AI533" s="714">
        <f>IFERROR(VLOOKUP($C533,'General Information'!$B$69:$C$88,2,0),0)</f>
        <v>0</v>
      </c>
      <c r="AJ533" s="749">
        <f t="shared" si="281"/>
        <v>0</v>
      </c>
      <c r="AK533" s="749">
        <f t="shared" si="282"/>
        <v>0</v>
      </c>
      <c r="AL533" s="749">
        <f t="shared" si="283"/>
        <v>0</v>
      </c>
      <c r="AM533" s="749">
        <f t="shared" si="284"/>
        <v>0</v>
      </c>
      <c r="AN533" s="749">
        <f t="shared" si="285"/>
        <v>0</v>
      </c>
      <c r="AO533" s="749">
        <f t="shared" si="286"/>
        <v>0</v>
      </c>
      <c r="AP533" s="749">
        <f t="shared" si="287"/>
        <v>0</v>
      </c>
      <c r="AQ533" s="749">
        <f t="shared" si="288"/>
        <v>0</v>
      </c>
      <c r="AR533" s="749">
        <f t="shared" si="289"/>
        <v>0</v>
      </c>
      <c r="AS533" s="749">
        <f t="shared" si="290"/>
        <v>0</v>
      </c>
    </row>
    <row r="534" spans="2:45" outlineLevel="1" x14ac:dyDescent="0.2">
      <c r="B534" s="114">
        <v>167</v>
      </c>
      <c r="C534" s="38"/>
      <c r="D534" s="38"/>
      <c r="E534" s="33"/>
      <c r="F534" s="57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121"/>
      <c r="R534" s="120"/>
      <c r="S534" s="60"/>
      <c r="T534" s="60"/>
      <c r="U534" s="60"/>
      <c r="V534" s="176">
        <f t="shared" si="306"/>
        <v>0</v>
      </c>
      <c r="W534" s="176">
        <f t="shared" si="307"/>
        <v>0</v>
      </c>
      <c r="X534" s="176">
        <f t="shared" si="308"/>
        <v>0</v>
      </c>
      <c r="Y534" s="176">
        <f t="shared" si="309"/>
        <v>0</v>
      </c>
      <c r="Z534" s="176">
        <f t="shared" si="310"/>
        <v>0</v>
      </c>
      <c r="AA534" s="176">
        <f t="shared" si="311"/>
        <v>0</v>
      </c>
      <c r="AB534" s="176">
        <f t="shared" si="312"/>
        <v>0</v>
      </c>
      <c r="AC534" s="176">
        <f t="shared" si="313"/>
        <v>0</v>
      </c>
      <c r="AD534" s="176">
        <f t="shared" si="314"/>
        <v>0</v>
      </c>
      <c r="AE534" s="176">
        <f t="shared" si="315"/>
        <v>0</v>
      </c>
      <c r="AF534" s="430">
        <f t="shared" si="304"/>
        <v>0</v>
      </c>
      <c r="AG534" s="481">
        <f t="shared" si="234"/>
        <v>0</v>
      </c>
      <c r="AH534" s="203">
        <f t="shared" si="305"/>
        <v>0</v>
      </c>
      <c r="AI534" s="714">
        <f>IFERROR(VLOOKUP($C534,'General Information'!$B$69:$C$88,2,0),0)</f>
        <v>0</v>
      </c>
      <c r="AJ534" s="749">
        <f t="shared" si="281"/>
        <v>0</v>
      </c>
      <c r="AK534" s="749">
        <f t="shared" si="282"/>
        <v>0</v>
      </c>
      <c r="AL534" s="749">
        <f t="shared" si="283"/>
        <v>0</v>
      </c>
      <c r="AM534" s="749">
        <f t="shared" si="284"/>
        <v>0</v>
      </c>
      <c r="AN534" s="749">
        <f t="shared" si="285"/>
        <v>0</v>
      </c>
      <c r="AO534" s="749">
        <f t="shared" si="286"/>
        <v>0</v>
      </c>
      <c r="AP534" s="749">
        <f t="shared" si="287"/>
        <v>0</v>
      </c>
      <c r="AQ534" s="749">
        <f t="shared" si="288"/>
        <v>0</v>
      </c>
      <c r="AR534" s="749">
        <f t="shared" si="289"/>
        <v>0</v>
      </c>
      <c r="AS534" s="749">
        <f t="shared" si="290"/>
        <v>0</v>
      </c>
    </row>
    <row r="535" spans="2:45" outlineLevel="1" x14ac:dyDescent="0.2">
      <c r="B535" s="114">
        <v>168</v>
      </c>
      <c r="C535" s="38"/>
      <c r="D535" s="38"/>
      <c r="E535" s="33"/>
      <c r="F535" s="57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121"/>
      <c r="R535" s="120"/>
      <c r="S535" s="60"/>
      <c r="T535" s="60"/>
      <c r="U535" s="60"/>
      <c r="V535" s="176">
        <f t="shared" si="306"/>
        <v>0</v>
      </c>
      <c r="W535" s="176">
        <f t="shared" si="307"/>
        <v>0</v>
      </c>
      <c r="X535" s="176">
        <f t="shared" si="308"/>
        <v>0</v>
      </c>
      <c r="Y535" s="176">
        <f t="shared" si="309"/>
        <v>0</v>
      </c>
      <c r="Z535" s="176">
        <f t="shared" si="310"/>
        <v>0</v>
      </c>
      <c r="AA535" s="176">
        <f t="shared" si="311"/>
        <v>0</v>
      </c>
      <c r="AB535" s="176">
        <f t="shared" si="312"/>
        <v>0</v>
      </c>
      <c r="AC535" s="176">
        <f t="shared" si="313"/>
        <v>0</v>
      </c>
      <c r="AD535" s="176">
        <f t="shared" si="314"/>
        <v>0</v>
      </c>
      <c r="AE535" s="176">
        <f t="shared" si="315"/>
        <v>0</v>
      </c>
      <c r="AF535" s="430">
        <f t="shared" si="304"/>
        <v>0</v>
      </c>
      <c r="AG535" s="481">
        <f t="shared" si="234"/>
        <v>0</v>
      </c>
      <c r="AH535" s="203">
        <f t="shared" si="305"/>
        <v>0</v>
      </c>
      <c r="AI535" s="714">
        <f>IFERROR(VLOOKUP($C535,'General Information'!$B$69:$C$88,2,0),0)</f>
        <v>0</v>
      </c>
      <c r="AJ535" s="749">
        <f t="shared" si="281"/>
        <v>0</v>
      </c>
      <c r="AK535" s="749">
        <f t="shared" si="282"/>
        <v>0</v>
      </c>
      <c r="AL535" s="749">
        <f t="shared" si="283"/>
        <v>0</v>
      </c>
      <c r="AM535" s="749">
        <f t="shared" si="284"/>
        <v>0</v>
      </c>
      <c r="AN535" s="749">
        <f t="shared" si="285"/>
        <v>0</v>
      </c>
      <c r="AO535" s="749">
        <f t="shared" si="286"/>
        <v>0</v>
      </c>
      <c r="AP535" s="749">
        <f t="shared" si="287"/>
        <v>0</v>
      </c>
      <c r="AQ535" s="749">
        <f t="shared" si="288"/>
        <v>0</v>
      </c>
      <c r="AR535" s="749">
        <f t="shared" si="289"/>
        <v>0</v>
      </c>
      <c r="AS535" s="749">
        <f t="shared" si="290"/>
        <v>0</v>
      </c>
    </row>
    <row r="536" spans="2:45" outlineLevel="1" x14ac:dyDescent="0.2">
      <c r="B536" s="114">
        <v>169</v>
      </c>
      <c r="C536" s="38"/>
      <c r="D536" s="38"/>
      <c r="E536" s="33"/>
      <c r="F536" s="57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121"/>
      <c r="R536" s="120"/>
      <c r="S536" s="60"/>
      <c r="T536" s="60"/>
      <c r="U536" s="60"/>
      <c r="V536" s="176">
        <f t="shared" si="306"/>
        <v>0</v>
      </c>
      <c r="W536" s="176">
        <f t="shared" si="307"/>
        <v>0</v>
      </c>
      <c r="X536" s="176">
        <f t="shared" si="308"/>
        <v>0</v>
      </c>
      <c r="Y536" s="176">
        <f t="shared" si="309"/>
        <v>0</v>
      </c>
      <c r="Z536" s="176">
        <f t="shared" si="310"/>
        <v>0</v>
      </c>
      <c r="AA536" s="176">
        <f t="shared" si="311"/>
        <v>0</v>
      </c>
      <c r="AB536" s="176">
        <f t="shared" si="312"/>
        <v>0</v>
      </c>
      <c r="AC536" s="176">
        <f t="shared" si="313"/>
        <v>0</v>
      </c>
      <c r="AD536" s="176">
        <f t="shared" si="314"/>
        <v>0</v>
      </c>
      <c r="AE536" s="176">
        <f t="shared" si="315"/>
        <v>0</v>
      </c>
      <c r="AF536" s="430">
        <f t="shared" si="304"/>
        <v>0</v>
      </c>
      <c r="AG536" s="481">
        <f t="shared" si="234"/>
        <v>0</v>
      </c>
      <c r="AH536" s="203">
        <f t="shared" si="305"/>
        <v>0</v>
      </c>
      <c r="AI536" s="714">
        <f>IFERROR(VLOOKUP($C536,'General Information'!$B$69:$C$88,2,0),0)</f>
        <v>0</v>
      </c>
      <c r="AJ536" s="749">
        <f t="shared" si="281"/>
        <v>0</v>
      </c>
      <c r="AK536" s="749">
        <f t="shared" si="282"/>
        <v>0</v>
      </c>
      <c r="AL536" s="749">
        <f t="shared" si="283"/>
        <v>0</v>
      </c>
      <c r="AM536" s="749">
        <f t="shared" si="284"/>
        <v>0</v>
      </c>
      <c r="AN536" s="749">
        <f t="shared" si="285"/>
        <v>0</v>
      </c>
      <c r="AO536" s="749">
        <f t="shared" si="286"/>
        <v>0</v>
      </c>
      <c r="AP536" s="749">
        <f t="shared" si="287"/>
        <v>0</v>
      </c>
      <c r="AQ536" s="749">
        <f t="shared" si="288"/>
        <v>0</v>
      </c>
      <c r="AR536" s="749">
        <f t="shared" si="289"/>
        <v>0</v>
      </c>
      <c r="AS536" s="749">
        <f t="shared" si="290"/>
        <v>0</v>
      </c>
    </row>
    <row r="537" spans="2:45" outlineLevel="1" x14ac:dyDescent="0.2">
      <c r="B537" s="114">
        <v>170</v>
      </c>
      <c r="C537" s="38"/>
      <c r="D537" s="38"/>
      <c r="E537" s="33"/>
      <c r="F537" s="57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121"/>
      <c r="R537" s="120"/>
      <c r="S537" s="60"/>
      <c r="T537" s="60"/>
      <c r="U537" s="60"/>
      <c r="V537" s="176">
        <f t="shared" si="306"/>
        <v>0</v>
      </c>
      <c r="W537" s="176">
        <f t="shared" si="307"/>
        <v>0</v>
      </c>
      <c r="X537" s="176">
        <f t="shared" si="308"/>
        <v>0</v>
      </c>
      <c r="Y537" s="176">
        <f t="shared" si="309"/>
        <v>0</v>
      </c>
      <c r="Z537" s="176">
        <f t="shared" si="310"/>
        <v>0</v>
      </c>
      <c r="AA537" s="176">
        <f t="shared" si="311"/>
        <v>0</v>
      </c>
      <c r="AB537" s="176">
        <f t="shared" si="312"/>
        <v>0</v>
      </c>
      <c r="AC537" s="176">
        <f t="shared" si="313"/>
        <v>0</v>
      </c>
      <c r="AD537" s="176">
        <f t="shared" si="314"/>
        <v>0</v>
      </c>
      <c r="AE537" s="176">
        <f t="shared" si="315"/>
        <v>0</v>
      </c>
      <c r="AF537" s="430">
        <f t="shared" si="304"/>
        <v>0</v>
      </c>
      <c r="AG537" s="481">
        <f t="shared" si="234"/>
        <v>0</v>
      </c>
      <c r="AH537" s="203">
        <f t="shared" si="305"/>
        <v>0</v>
      </c>
      <c r="AI537" s="714">
        <f>IFERROR(VLOOKUP($C537,'General Information'!$B$69:$C$88,2,0),0)</f>
        <v>0</v>
      </c>
      <c r="AJ537" s="749">
        <f t="shared" si="281"/>
        <v>0</v>
      </c>
      <c r="AK537" s="749">
        <f t="shared" si="282"/>
        <v>0</v>
      </c>
      <c r="AL537" s="749">
        <f t="shared" si="283"/>
        <v>0</v>
      </c>
      <c r="AM537" s="749">
        <f t="shared" si="284"/>
        <v>0</v>
      </c>
      <c r="AN537" s="749">
        <f t="shared" si="285"/>
        <v>0</v>
      </c>
      <c r="AO537" s="749">
        <f t="shared" si="286"/>
        <v>0</v>
      </c>
      <c r="AP537" s="749">
        <f t="shared" si="287"/>
        <v>0</v>
      </c>
      <c r="AQ537" s="749">
        <f t="shared" si="288"/>
        <v>0</v>
      </c>
      <c r="AR537" s="749">
        <f t="shared" si="289"/>
        <v>0</v>
      </c>
      <c r="AS537" s="749">
        <f t="shared" si="290"/>
        <v>0</v>
      </c>
    </row>
    <row r="538" spans="2:45" outlineLevel="1" x14ac:dyDescent="0.2">
      <c r="B538" s="114">
        <v>171</v>
      </c>
      <c r="C538" s="38"/>
      <c r="D538" s="38"/>
      <c r="E538" s="33"/>
      <c r="F538" s="57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121"/>
      <c r="R538" s="120"/>
      <c r="S538" s="60"/>
      <c r="T538" s="60"/>
      <c r="U538" s="60"/>
      <c r="V538" s="176">
        <f t="shared" si="306"/>
        <v>0</v>
      </c>
      <c r="W538" s="176">
        <f t="shared" si="307"/>
        <v>0</v>
      </c>
      <c r="X538" s="176">
        <f t="shared" si="308"/>
        <v>0</v>
      </c>
      <c r="Y538" s="176">
        <f t="shared" si="309"/>
        <v>0</v>
      </c>
      <c r="Z538" s="176">
        <f t="shared" si="310"/>
        <v>0</v>
      </c>
      <c r="AA538" s="176">
        <f t="shared" si="311"/>
        <v>0</v>
      </c>
      <c r="AB538" s="176">
        <f t="shared" si="312"/>
        <v>0</v>
      </c>
      <c r="AC538" s="176">
        <f t="shared" si="313"/>
        <v>0</v>
      </c>
      <c r="AD538" s="176">
        <f t="shared" si="314"/>
        <v>0</v>
      </c>
      <c r="AE538" s="176">
        <f t="shared" si="315"/>
        <v>0</v>
      </c>
      <c r="AF538" s="430">
        <f t="shared" si="304"/>
        <v>0</v>
      </c>
      <c r="AG538" s="481">
        <f t="shared" si="234"/>
        <v>0</v>
      </c>
      <c r="AH538" s="203">
        <f t="shared" si="305"/>
        <v>0</v>
      </c>
      <c r="AI538" s="714">
        <f>IFERROR(VLOOKUP($C538,'General Information'!$B$69:$C$88,2,0),0)</f>
        <v>0</v>
      </c>
      <c r="AJ538" s="749">
        <f t="shared" si="281"/>
        <v>0</v>
      </c>
      <c r="AK538" s="749">
        <f t="shared" si="282"/>
        <v>0</v>
      </c>
      <c r="AL538" s="749">
        <f t="shared" si="283"/>
        <v>0</v>
      </c>
      <c r="AM538" s="749">
        <f t="shared" si="284"/>
        <v>0</v>
      </c>
      <c r="AN538" s="749">
        <f t="shared" si="285"/>
        <v>0</v>
      </c>
      <c r="AO538" s="749">
        <f t="shared" si="286"/>
        <v>0</v>
      </c>
      <c r="AP538" s="749">
        <f t="shared" si="287"/>
        <v>0</v>
      </c>
      <c r="AQ538" s="749">
        <f t="shared" si="288"/>
        <v>0</v>
      </c>
      <c r="AR538" s="749">
        <f t="shared" si="289"/>
        <v>0</v>
      </c>
      <c r="AS538" s="749">
        <f t="shared" si="290"/>
        <v>0</v>
      </c>
    </row>
    <row r="539" spans="2:45" outlineLevel="1" x14ac:dyDescent="0.2">
      <c r="B539" s="114">
        <v>172</v>
      </c>
      <c r="C539" s="38"/>
      <c r="D539" s="38"/>
      <c r="E539" s="33"/>
      <c r="F539" s="57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121"/>
      <c r="R539" s="120"/>
      <c r="S539" s="60"/>
      <c r="T539" s="60"/>
      <c r="U539" s="60"/>
      <c r="V539" s="176">
        <f t="shared" si="306"/>
        <v>0</v>
      </c>
      <c r="W539" s="176">
        <f t="shared" si="307"/>
        <v>0</v>
      </c>
      <c r="X539" s="176">
        <f t="shared" si="308"/>
        <v>0</v>
      </c>
      <c r="Y539" s="176">
        <f t="shared" si="309"/>
        <v>0</v>
      </c>
      <c r="Z539" s="176">
        <f t="shared" si="310"/>
        <v>0</v>
      </c>
      <c r="AA539" s="176">
        <f t="shared" si="311"/>
        <v>0</v>
      </c>
      <c r="AB539" s="176">
        <f t="shared" si="312"/>
        <v>0</v>
      </c>
      <c r="AC539" s="176">
        <f t="shared" si="313"/>
        <v>0</v>
      </c>
      <c r="AD539" s="176">
        <f t="shared" si="314"/>
        <v>0</v>
      </c>
      <c r="AE539" s="176">
        <f t="shared" si="315"/>
        <v>0</v>
      </c>
      <c r="AF539" s="430">
        <f t="shared" si="304"/>
        <v>0</v>
      </c>
      <c r="AG539" s="481">
        <f t="shared" si="234"/>
        <v>0</v>
      </c>
      <c r="AH539" s="203">
        <f t="shared" si="305"/>
        <v>0</v>
      </c>
      <c r="AI539" s="714">
        <f>IFERROR(VLOOKUP($C539,'General Information'!$B$69:$C$88,2,0),0)</f>
        <v>0</v>
      </c>
      <c r="AJ539" s="749">
        <f t="shared" si="281"/>
        <v>0</v>
      </c>
      <c r="AK539" s="749">
        <f t="shared" si="282"/>
        <v>0</v>
      </c>
      <c r="AL539" s="749">
        <f t="shared" si="283"/>
        <v>0</v>
      </c>
      <c r="AM539" s="749">
        <f t="shared" si="284"/>
        <v>0</v>
      </c>
      <c r="AN539" s="749">
        <f t="shared" si="285"/>
        <v>0</v>
      </c>
      <c r="AO539" s="749">
        <f t="shared" si="286"/>
        <v>0</v>
      </c>
      <c r="AP539" s="749">
        <f t="shared" si="287"/>
        <v>0</v>
      </c>
      <c r="AQ539" s="749">
        <f t="shared" si="288"/>
        <v>0</v>
      </c>
      <c r="AR539" s="749">
        <f t="shared" si="289"/>
        <v>0</v>
      </c>
      <c r="AS539" s="749">
        <f t="shared" si="290"/>
        <v>0</v>
      </c>
    </row>
    <row r="540" spans="2:45" outlineLevel="1" x14ac:dyDescent="0.2">
      <c r="B540" s="114">
        <v>173</v>
      </c>
      <c r="C540" s="38"/>
      <c r="D540" s="38"/>
      <c r="E540" s="33"/>
      <c r="F540" s="57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121"/>
      <c r="R540" s="120"/>
      <c r="S540" s="60"/>
      <c r="T540" s="60"/>
      <c r="U540" s="60"/>
      <c r="V540" s="176">
        <f t="shared" si="306"/>
        <v>0</v>
      </c>
      <c r="W540" s="176">
        <f t="shared" si="307"/>
        <v>0</v>
      </c>
      <c r="X540" s="176">
        <f t="shared" si="308"/>
        <v>0</v>
      </c>
      <c r="Y540" s="176">
        <f t="shared" si="309"/>
        <v>0</v>
      </c>
      <c r="Z540" s="176">
        <f t="shared" si="310"/>
        <v>0</v>
      </c>
      <c r="AA540" s="176">
        <f t="shared" si="311"/>
        <v>0</v>
      </c>
      <c r="AB540" s="176">
        <f t="shared" si="312"/>
        <v>0</v>
      </c>
      <c r="AC540" s="176">
        <f t="shared" si="313"/>
        <v>0</v>
      </c>
      <c r="AD540" s="176">
        <f t="shared" si="314"/>
        <v>0</v>
      </c>
      <c r="AE540" s="176">
        <f t="shared" si="315"/>
        <v>0</v>
      </c>
      <c r="AF540" s="430">
        <f t="shared" si="304"/>
        <v>0</v>
      </c>
      <c r="AG540" s="481">
        <f t="shared" si="234"/>
        <v>0</v>
      </c>
      <c r="AH540" s="203">
        <f t="shared" si="305"/>
        <v>0</v>
      </c>
      <c r="AI540" s="714">
        <f>IFERROR(VLOOKUP($C540,'General Information'!$B$69:$C$88,2,0),0)</f>
        <v>0</v>
      </c>
      <c r="AJ540" s="749">
        <f t="shared" si="281"/>
        <v>0</v>
      </c>
      <c r="AK540" s="749">
        <f t="shared" si="282"/>
        <v>0</v>
      </c>
      <c r="AL540" s="749">
        <f t="shared" si="283"/>
        <v>0</v>
      </c>
      <c r="AM540" s="749">
        <f t="shared" si="284"/>
        <v>0</v>
      </c>
      <c r="AN540" s="749">
        <f t="shared" si="285"/>
        <v>0</v>
      </c>
      <c r="AO540" s="749">
        <f t="shared" si="286"/>
        <v>0</v>
      </c>
      <c r="AP540" s="749">
        <f t="shared" si="287"/>
        <v>0</v>
      </c>
      <c r="AQ540" s="749">
        <f t="shared" si="288"/>
        <v>0</v>
      </c>
      <c r="AR540" s="749">
        <f t="shared" si="289"/>
        <v>0</v>
      </c>
      <c r="AS540" s="749">
        <f t="shared" si="290"/>
        <v>0</v>
      </c>
    </row>
    <row r="541" spans="2:45" outlineLevel="1" x14ac:dyDescent="0.2">
      <c r="B541" s="114">
        <v>174</v>
      </c>
      <c r="C541" s="38"/>
      <c r="D541" s="38"/>
      <c r="E541" s="33"/>
      <c r="F541" s="57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121"/>
      <c r="R541" s="120"/>
      <c r="S541" s="60"/>
      <c r="T541" s="60"/>
      <c r="U541" s="60"/>
      <c r="V541" s="176">
        <f t="shared" si="306"/>
        <v>0</v>
      </c>
      <c r="W541" s="176">
        <f t="shared" si="307"/>
        <v>0</v>
      </c>
      <c r="X541" s="176">
        <f t="shared" si="308"/>
        <v>0</v>
      </c>
      <c r="Y541" s="176">
        <f t="shared" si="309"/>
        <v>0</v>
      </c>
      <c r="Z541" s="176">
        <f t="shared" si="310"/>
        <v>0</v>
      </c>
      <c r="AA541" s="176">
        <f t="shared" si="311"/>
        <v>0</v>
      </c>
      <c r="AB541" s="176">
        <f t="shared" si="312"/>
        <v>0</v>
      </c>
      <c r="AC541" s="176">
        <f t="shared" si="313"/>
        <v>0</v>
      </c>
      <c r="AD541" s="176">
        <f t="shared" si="314"/>
        <v>0</v>
      </c>
      <c r="AE541" s="176">
        <f t="shared" si="315"/>
        <v>0</v>
      </c>
      <c r="AF541" s="430">
        <f t="shared" si="304"/>
        <v>0</v>
      </c>
      <c r="AG541" s="481">
        <f t="shared" si="234"/>
        <v>0</v>
      </c>
      <c r="AH541" s="203">
        <f t="shared" si="305"/>
        <v>0</v>
      </c>
      <c r="AI541" s="714">
        <f>IFERROR(VLOOKUP($C541,'General Information'!$B$69:$C$88,2,0),0)</f>
        <v>0</v>
      </c>
      <c r="AJ541" s="749">
        <f t="shared" si="281"/>
        <v>0</v>
      </c>
      <c r="AK541" s="749">
        <f t="shared" si="282"/>
        <v>0</v>
      </c>
      <c r="AL541" s="749">
        <f t="shared" si="283"/>
        <v>0</v>
      </c>
      <c r="AM541" s="749">
        <f t="shared" si="284"/>
        <v>0</v>
      </c>
      <c r="AN541" s="749">
        <f t="shared" si="285"/>
        <v>0</v>
      </c>
      <c r="AO541" s="749">
        <f t="shared" si="286"/>
        <v>0</v>
      </c>
      <c r="AP541" s="749">
        <f t="shared" si="287"/>
        <v>0</v>
      </c>
      <c r="AQ541" s="749">
        <f t="shared" si="288"/>
        <v>0</v>
      </c>
      <c r="AR541" s="749">
        <f t="shared" si="289"/>
        <v>0</v>
      </c>
      <c r="AS541" s="749">
        <f t="shared" si="290"/>
        <v>0</v>
      </c>
    </row>
    <row r="542" spans="2:45" outlineLevel="1" x14ac:dyDescent="0.2">
      <c r="B542" s="114">
        <v>175</v>
      </c>
      <c r="C542" s="38"/>
      <c r="D542" s="38"/>
      <c r="E542" s="33"/>
      <c r="F542" s="57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121"/>
      <c r="R542" s="120"/>
      <c r="S542" s="60"/>
      <c r="T542" s="60"/>
      <c r="U542" s="60"/>
      <c r="V542" s="176">
        <f t="shared" si="306"/>
        <v>0</v>
      </c>
      <c r="W542" s="176">
        <f t="shared" si="307"/>
        <v>0</v>
      </c>
      <c r="X542" s="176">
        <f t="shared" si="308"/>
        <v>0</v>
      </c>
      <c r="Y542" s="176">
        <f t="shared" si="309"/>
        <v>0</v>
      </c>
      <c r="Z542" s="176">
        <f t="shared" si="310"/>
        <v>0</v>
      </c>
      <c r="AA542" s="176">
        <f t="shared" si="311"/>
        <v>0</v>
      </c>
      <c r="AB542" s="176">
        <f t="shared" si="312"/>
        <v>0</v>
      </c>
      <c r="AC542" s="176">
        <f t="shared" si="313"/>
        <v>0</v>
      </c>
      <c r="AD542" s="176">
        <f t="shared" si="314"/>
        <v>0</v>
      </c>
      <c r="AE542" s="176">
        <f t="shared" si="315"/>
        <v>0</v>
      </c>
      <c r="AF542" s="430">
        <f t="shared" si="304"/>
        <v>0</v>
      </c>
      <c r="AG542" s="481">
        <f t="shared" si="234"/>
        <v>0</v>
      </c>
      <c r="AH542" s="203">
        <f t="shared" si="305"/>
        <v>0</v>
      </c>
      <c r="AI542" s="714">
        <f>IFERROR(VLOOKUP($C542,'General Information'!$B$69:$C$88,2,0),0)</f>
        <v>0</v>
      </c>
      <c r="AJ542" s="749">
        <f t="shared" si="281"/>
        <v>0</v>
      </c>
      <c r="AK542" s="749">
        <f t="shared" si="282"/>
        <v>0</v>
      </c>
      <c r="AL542" s="749">
        <f t="shared" si="283"/>
        <v>0</v>
      </c>
      <c r="AM542" s="749">
        <f t="shared" si="284"/>
        <v>0</v>
      </c>
      <c r="AN542" s="749">
        <f t="shared" si="285"/>
        <v>0</v>
      </c>
      <c r="AO542" s="749">
        <f t="shared" si="286"/>
        <v>0</v>
      </c>
      <c r="AP542" s="749">
        <f t="shared" si="287"/>
        <v>0</v>
      </c>
      <c r="AQ542" s="749">
        <f t="shared" si="288"/>
        <v>0</v>
      </c>
      <c r="AR542" s="749">
        <f t="shared" si="289"/>
        <v>0</v>
      </c>
      <c r="AS542" s="749">
        <f t="shared" si="290"/>
        <v>0</v>
      </c>
    </row>
    <row r="543" spans="2:45" outlineLevel="1" x14ac:dyDescent="0.2">
      <c r="B543" s="114">
        <v>176</v>
      </c>
      <c r="C543" s="38"/>
      <c r="D543" s="38"/>
      <c r="E543" s="33"/>
      <c r="F543" s="57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121"/>
      <c r="R543" s="120"/>
      <c r="S543" s="60"/>
      <c r="T543" s="60"/>
      <c r="U543" s="60"/>
      <c r="V543" s="176">
        <f t="shared" si="306"/>
        <v>0</v>
      </c>
      <c r="W543" s="176">
        <f t="shared" si="307"/>
        <v>0</v>
      </c>
      <c r="X543" s="176">
        <f t="shared" si="308"/>
        <v>0</v>
      </c>
      <c r="Y543" s="176">
        <f t="shared" si="309"/>
        <v>0</v>
      </c>
      <c r="Z543" s="176">
        <f t="shared" si="310"/>
        <v>0</v>
      </c>
      <c r="AA543" s="176">
        <f t="shared" si="311"/>
        <v>0</v>
      </c>
      <c r="AB543" s="176">
        <f t="shared" si="312"/>
        <v>0</v>
      </c>
      <c r="AC543" s="176">
        <f t="shared" si="313"/>
        <v>0</v>
      </c>
      <c r="AD543" s="176">
        <f t="shared" si="314"/>
        <v>0</v>
      </c>
      <c r="AE543" s="176">
        <f t="shared" si="315"/>
        <v>0</v>
      </c>
      <c r="AF543" s="430">
        <f t="shared" si="304"/>
        <v>0</v>
      </c>
      <c r="AG543" s="481">
        <f t="shared" si="234"/>
        <v>0</v>
      </c>
      <c r="AH543" s="203">
        <f t="shared" si="305"/>
        <v>0</v>
      </c>
      <c r="AI543" s="714">
        <f>IFERROR(VLOOKUP($C543,'General Information'!$B$69:$C$88,2,0),0)</f>
        <v>0</v>
      </c>
      <c r="AJ543" s="749">
        <f t="shared" si="281"/>
        <v>0</v>
      </c>
      <c r="AK543" s="749">
        <f t="shared" si="282"/>
        <v>0</v>
      </c>
      <c r="AL543" s="749">
        <f t="shared" si="283"/>
        <v>0</v>
      </c>
      <c r="AM543" s="749">
        <f t="shared" si="284"/>
        <v>0</v>
      </c>
      <c r="AN543" s="749">
        <f t="shared" si="285"/>
        <v>0</v>
      </c>
      <c r="AO543" s="749">
        <f t="shared" si="286"/>
        <v>0</v>
      </c>
      <c r="AP543" s="749">
        <f t="shared" si="287"/>
        <v>0</v>
      </c>
      <c r="AQ543" s="749">
        <f t="shared" si="288"/>
        <v>0</v>
      </c>
      <c r="AR543" s="749">
        <f t="shared" si="289"/>
        <v>0</v>
      </c>
      <c r="AS543" s="749">
        <f t="shared" si="290"/>
        <v>0</v>
      </c>
    </row>
    <row r="544" spans="2:45" outlineLevel="1" x14ac:dyDescent="0.2">
      <c r="B544" s="114">
        <v>177</v>
      </c>
      <c r="C544" s="38"/>
      <c r="D544" s="38"/>
      <c r="E544" s="33"/>
      <c r="F544" s="57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121"/>
      <c r="R544" s="120"/>
      <c r="S544" s="60"/>
      <c r="T544" s="60"/>
      <c r="U544" s="60"/>
      <c r="V544" s="176">
        <f t="shared" si="306"/>
        <v>0</v>
      </c>
      <c r="W544" s="176">
        <f t="shared" si="307"/>
        <v>0</v>
      </c>
      <c r="X544" s="176">
        <f t="shared" si="308"/>
        <v>0</v>
      </c>
      <c r="Y544" s="176">
        <f t="shared" si="309"/>
        <v>0</v>
      </c>
      <c r="Z544" s="176">
        <f t="shared" si="310"/>
        <v>0</v>
      </c>
      <c r="AA544" s="176">
        <f t="shared" si="311"/>
        <v>0</v>
      </c>
      <c r="AB544" s="176">
        <f t="shared" si="312"/>
        <v>0</v>
      </c>
      <c r="AC544" s="176">
        <f t="shared" si="313"/>
        <v>0</v>
      </c>
      <c r="AD544" s="176">
        <f t="shared" si="314"/>
        <v>0</v>
      </c>
      <c r="AE544" s="176">
        <f t="shared" si="315"/>
        <v>0</v>
      </c>
      <c r="AF544" s="430">
        <f t="shared" si="304"/>
        <v>0</v>
      </c>
      <c r="AG544" s="481">
        <f t="shared" si="234"/>
        <v>0</v>
      </c>
      <c r="AH544" s="203">
        <f t="shared" si="305"/>
        <v>0</v>
      </c>
      <c r="AI544" s="714">
        <f>IFERROR(VLOOKUP($C544,'General Information'!$B$69:$C$88,2,0),0)</f>
        <v>0</v>
      </c>
      <c r="AJ544" s="749">
        <f t="shared" si="281"/>
        <v>0</v>
      </c>
      <c r="AK544" s="749">
        <f t="shared" si="282"/>
        <v>0</v>
      </c>
      <c r="AL544" s="749">
        <f t="shared" si="283"/>
        <v>0</v>
      </c>
      <c r="AM544" s="749">
        <f t="shared" si="284"/>
        <v>0</v>
      </c>
      <c r="AN544" s="749">
        <f t="shared" si="285"/>
        <v>0</v>
      </c>
      <c r="AO544" s="749">
        <f t="shared" si="286"/>
        <v>0</v>
      </c>
      <c r="AP544" s="749">
        <f t="shared" si="287"/>
        <v>0</v>
      </c>
      <c r="AQ544" s="749">
        <f t="shared" si="288"/>
        <v>0</v>
      </c>
      <c r="AR544" s="749">
        <f t="shared" si="289"/>
        <v>0</v>
      </c>
      <c r="AS544" s="749">
        <f t="shared" si="290"/>
        <v>0</v>
      </c>
    </row>
    <row r="545" spans="2:45" outlineLevel="1" x14ac:dyDescent="0.2">
      <c r="B545" s="114">
        <v>178</v>
      </c>
      <c r="C545" s="38"/>
      <c r="D545" s="38"/>
      <c r="E545" s="33"/>
      <c r="F545" s="57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121"/>
      <c r="R545" s="120"/>
      <c r="S545" s="60"/>
      <c r="T545" s="60"/>
      <c r="U545" s="60"/>
      <c r="V545" s="176">
        <f t="shared" si="306"/>
        <v>0</v>
      </c>
      <c r="W545" s="176">
        <f t="shared" si="307"/>
        <v>0</v>
      </c>
      <c r="X545" s="176">
        <f t="shared" si="308"/>
        <v>0</v>
      </c>
      <c r="Y545" s="176">
        <f t="shared" si="309"/>
        <v>0</v>
      </c>
      <c r="Z545" s="176">
        <f t="shared" si="310"/>
        <v>0</v>
      </c>
      <c r="AA545" s="176">
        <f t="shared" si="311"/>
        <v>0</v>
      </c>
      <c r="AB545" s="176">
        <f t="shared" si="312"/>
        <v>0</v>
      </c>
      <c r="AC545" s="176">
        <f t="shared" si="313"/>
        <v>0</v>
      </c>
      <c r="AD545" s="176">
        <f t="shared" si="314"/>
        <v>0</v>
      </c>
      <c r="AE545" s="176">
        <f t="shared" si="315"/>
        <v>0</v>
      </c>
      <c r="AF545" s="430">
        <f t="shared" si="304"/>
        <v>0</v>
      </c>
      <c r="AG545" s="481">
        <f t="shared" si="234"/>
        <v>0</v>
      </c>
      <c r="AH545" s="203">
        <f t="shared" si="305"/>
        <v>0</v>
      </c>
      <c r="AI545" s="714">
        <f>IFERROR(VLOOKUP($C545,'General Information'!$B$69:$C$88,2,0),0)</f>
        <v>0</v>
      </c>
      <c r="AJ545" s="749">
        <f t="shared" si="281"/>
        <v>0</v>
      </c>
      <c r="AK545" s="749">
        <f t="shared" si="282"/>
        <v>0</v>
      </c>
      <c r="AL545" s="749">
        <f t="shared" si="283"/>
        <v>0</v>
      </c>
      <c r="AM545" s="749">
        <f t="shared" si="284"/>
        <v>0</v>
      </c>
      <c r="AN545" s="749">
        <f t="shared" si="285"/>
        <v>0</v>
      </c>
      <c r="AO545" s="749">
        <f t="shared" si="286"/>
        <v>0</v>
      </c>
      <c r="AP545" s="749">
        <f t="shared" si="287"/>
        <v>0</v>
      </c>
      <c r="AQ545" s="749">
        <f t="shared" si="288"/>
        <v>0</v>
      </c>
      <c r="AR545" s="749">
        <f t="shared" si="289"/>
        <v>0</v>
      </c>
      <c r="AS545" s="749">
        <f t="shared" si="290"/>
        <v>0</v>
      </c>
    </row>
    <row r="546" spans="2:45" outlineLevel="1" x14ac:dyDescent="0.2">
      <c r="B546" s="114">
        <v>179</v>
      </c>
      <c r="C546" s="38"/>
      <c r="D546" s="38"/>
      <c r="E546" s="33"/>
      <c r="F546" s="57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121"/>
      <c r="R546" s="120"/>
      <c r="S546" s="60"/>
      <c r="T546" s="60"/>
      <c r="U546" s="60"/>
      <c r="V546" s="176">
        <f t="shared" si="306"/>
        <v>0</v>
      </c>
      <c r="W546" s="176">
        <f t="shared" si="307"/>
        <v>0</v>
      </c>
      <c r="X546" s="176">
        <f t="shared" si="308"/>
        <v>0</v>
      </c>
      <c r="Y546" s="176">
        <f t="shared" si="309"/>
        <v>0</v>
      </c>
      <c r="Z546" s="176">
        <f t="shared" si="310"/>
        <v>0</v>
      </c>
      <c r="AA546" s="176">
        <f t="shared" si="311"/>
        <v>0</v>
      </c>
      <c r="AB546" s="176">
        <f t="shared" si="312"/>
        <v>0</v>
      </c>
      <c r="AC546" s="176">
        <f t="shared" si="313"/>
        <v>0</v>
      </c>
      <c r="AD546" s="176">
        <f t="shared" si="314"/>
        <v>0</v>
      </c>
      <c r="AE546" s="176">
        <f t="shared" si="315"/>
        <v>0</v>
      </c>
      <c r="AF546" s="430">
        <f t="shared" si="304"/>
        <v>0</v>
      </c>
      <c r="AG546" s="481">
        <f t="shared" si="234"/>
        <v>0</v>
      </c>
      <c r="AH546" s="203">
        <f t="shared" si="305"/>
        <v>0</v>
      </c>
      <c r="AI546" s="714">
        <f>IFERROR(VLOOKUP($C546,'General Information'!$B$69:$C$88,2,0),0)</f>
        <v>0</v>
      </c>
      <c r="AJ546" s="749">
        <f t="shared" si="281"/>
        <v>0</v>
      </c>
      <c r="AK546" s="749">
        <f t="shared" si="282"/>
        <v>0</v>
      </c>
      <c r="AL546" s="749">
        <f t="shared" si="283"/>
        <v>0</v>
      </c>
      <c r="AM546" s="749">
        <f t="shared" si="284"/>
        <v>0</v>
      </c>
      <c r="AN546" s="749">
        <f t="shared" si="285"/>
        <v>0</v>
      </c>
      <c r="AO546" s="749">
        <f t="shared" si="286"/>
        <v>0</v>
      </c>
      <c r="AP546" s="749">
        <f t="shared" si="287"/>
        <v>0</v>
      </c>
      <c r="AQ546" s="749">
        <f t="shared" si="288"/>
        <v>0</v>
      </c>
      <c r="AR546" s="749">
        <f t="shared" si="289"/>
        <v>0</v>
      </c>
      <c r="AS546" s="749">
        <f t="shared" si="290"/>
        <v>0</v>
      </c>
    </row>
    <row r="547" spans="2:45" outlineLevel="1" x14ac:dyDescent="0.2">
      <c r="B547" s="114">
        <v>180</v>
      </c>
      <c r="C547" s="38"/>
      <c r="D547" s="38"/>
      <c r="E547" s="33"/>
      <c r="F547" s="57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121"/>
      <c r="R547" s="120"/>
      <c r="S547" s="60"/>
      <c r="T547" s="60"/>
      <c r="U547" s="60"/>
      <c r="V547" s="176">
        <f t="shared" si="306"/>
        <v>0</v>
      </c>
      <c r="W547" s="176">
        <f t="shared" si="307"/>
        <v>0</v>
      </c>
      <c r="X547" s="176">
        <f t="shared" si="308"/>
        <v>0</v>
      </c>
      <c r="Y547" s="176">
        <f t="shared" si="309"/>
        <v>0</v>
      </c>
      <c r="Z547" s="176">
        <f t="shared" si="310"/>
        <v>0</v>
      </c>
      <c r="AA547" s="176">
        <f t="shared" si="311"/>
        <v>0</v>
      </c>
      <c r="AB547" s="176">
        <f t="shared" si="312"/>
        <v>0</v>
      </c>
      <c r="AC547" s="176">
        <f t="shared" si="313"/>
        <v>0</v>
      </c>
      <c r="AD547" s="176">
        <f t="shared" si="314"/>
        <v>0</v>
      </c>
      <c r="AE547" s="176">
        <f t="shared" si="315"/>
        <v>0</v>
      </c>
      <c r="AF547" s="430">
        <f t="shared" si="304"/>
        <v>0</v>
      </c>
      <c r="AG547" s="481">
        <f t="shared" si="234"/>
        <v>0</v>
      </c>
      <c r="AH547" s="203">
        <f t="shared" si="305"/>
        <v>0</v>
      </c>
      <c r="AI547" s="714">
        <f>IFERROR(VLOOKUP($C547,'General Information'!$B$69:$C$88,2,0),0)</f>
        <v>0</v>
      </c>
      <c r="AJ547" s="749">
        <f t="shared" si="281"/>
        <v>0</v>
      </c>
      <c r="AK547" s="749">
        <f t="shared" si="282"/>
        <v>0</v>
      </c>
      <c r="AL547" s="749">
        <f t="shared" si="283"/>
        <v>0</v>
      </c>
      <c r="AM547" s="749">
        <f t="shared" si="284"/>
        <v>0</v>
      </c>
      <c r="AN547" s="749">
        <f t="shared" si="285"/>
        <v>0</v>
      </c>
      <c r="AO547" s="749">
        <f t="shared" si="286"/>
        <v>0</v>
      </c>
      <c r="AP547" s="749">
        <f t="shared" si="287"/>
        <v>0</v>
      </c>
      <c r="AQ547" s="749">
        <f t="shared" si="288"/>
        <v>0</v>
      </c>
      <c r="AR547" s="749">
        <f t="shared" si="289"/>
        <v>0</v>
      </c>
      <c r="AS547" s="749">
        <f t="shared" si="290"/>
        <v>0</v>
      </c>
    </row>
    <row r="548" spans="2:45" outlineLevel="1" x14ac:dyDescent="0.2">
      <c r="B548" s="114">
        <v>181</v>
      </c>
      <c r="C548" s="38"/>
      <c r="D548" s="38"/>
      <c r="E548" s="33"/>
      <c r="F548" s="57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121"/>
      <c r="R548" s="120"/>
      <c r="S548" s="60"/>
      <c r="T548" s="60"/>
      <c r="U548" s="60"/>
      <c r="V548" s="176">
        <f t="shared" si="306"/>
        <v>0</v>
      </c>
      <c r="W548" s="176">
        <f t="shared" si="307"/>
        <v>0</v>
      </c>
      <c r="X548" s="176">
        <f t="shared" si="308"/>
        <v>0</v>
      </c>
      <c r="Y548" s="176">
        <f t="shared" si="309"/>
        <v>0</v>
      </c>
      <c r="Z548" s="176">
        <f t="shared" si="310"/>
        <v>0</v>
      </c>
      <c r="AA548" s="176">
        <f t="shared" si="311"/>
        <v>0</v>
      </c>
      <c r="AB548" s="176">
        <f t="shared" si="312"/>
        <v>0</v>
      </c>
      <c r="AC548" s="176">
        <f t="shared" si="313"/>
        <v>0</v>
      </c>
      <c r="AD548" s="176">
        <f t="shared" si="314"/>
        <v>0</v>
      </c>
      <c r="AE548" s="176">
        <f t="shared" si="315"/>
        <v>0</v>
      </c>
      <c r="AF548" s="430">
        <f t="shared" si="304"/>
        <v>0</v>
      </c>
      <c r="AG548" s="481">
        <f t="shared" si="234"/>
        <v>0</v>
      </c>
      <c r="AH548" s="203">
        <f t="shared" si="305"/>
        <v>0</v>
      </c>
      <c r="AI548" s="714">
        <f>IFERROR(VLOOKUP($C548,'General Information'!$B$69:$C$88,2,0),0)</f>
        <v>0</v>
      </c>
      <c r="AJ548" s="749">
        <f t="shared" si="281"/>
        <v>0</v>
      </c>
      <c r="AK548" s="749">
        <f t="shared" si="282"/>
        <v>0</v>
      </c>
      <c r="AL548" s="749">
        <f t="shared" si="283"/>
        <v>0</v>
      </c>
      <c r="AM548" s="749">
        <f t="shared" si="284"/>
        <v>0</v>
      </c>
      <c r="AN548" s="749">
        <f t="shared" si="285"/>
        <v>0</v>
      </c>
      <c r="AO548" s="749">
        <f t="shared" si="286"/>
        <v>0</v>
      </c>
      <c r="AP548" s="749">
        <f t="shared" si="287"/>
        <v>0</v>
      </c>
      <c r="AQ548" s="749">
        <f t="shared" si="288"/>
        <v>0</v>
      </c>
      <c r="AR548" s="749">
        <f t="shared" si="289"/>
        <v>0</v>
      </c>
      <c r="AS548" s="749">
        <f t="shared" si="290"/>
        <v>0</v>
      </c>
    </row>
    <row r="549" spans="2:45" outlineLevel="1" x14ac:dyDescent="0.2">
      <c r="B549" s="114">
        <v>182</v>
      </c>
      <c r="C549" s="38"/>
      <c r="D549" s="38"/>
      <c r="E549" s="33"/>
      <c r="F549" s="57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121"/>
      <c r="R549" s="120"/>
      <c r="S549" s="60"/>
      <c r="T549" s="60"/>
      <c r="U549" s="60"/>
      <c r="V549" s="176">
        <f t="shared" si="306"/>
        <v>0</v>
      </c>
      <c r="W549" s="176">
        <f t="shared" si="307"/>
        <v>0</v>
      </c>
      <c r="X549" s="176">
        <f t="shared" si="308"/>
        <v>0</v>
      </c>
      <c r="Y549" s="176">
        <f t="shared" si="309"/>
        <v>0</v>
      </c>
      <c r="Z549" s="176">
        <f t="shared" si="310"/>
        <v>0</v>
      </c>
      <c r="AA549" s="176">
        <f t="shared" si="311"/>
        <v>0</v>
      </c>
      <c r="AB549" s="176">
        <f t="shared" si="312"/>
        <v>0</v>
      </c>
      <c r="AC549" s="176">
        <f t="shared" si="313"/>
        <v>0</v>
      </c>
      <c r="AD549" s="176">
        <f t="shared" si="314"/>
        <v>0</v>
      </c>
      <c r="AE549" s="176">
        <f t="shared" si="315"/>
        <v>0</v>
      </c>
      <c r="AF549" s="430">
        <f t="shared" si="304"/>
        <v>0</v>
      </c>
      <c r="AG549" s="481">
        <f t="shared" ref="AG549:AG566" si="316">SUM(G549:P549)</f>
        <v>0</v>
      </c>
      <c r="AH549" s="203">
        <f t="shared" si="305"/>
        <v>0</v>
      </c>
      <c r="AI549" s="714">
        <f>IFERROR(VLOOKUP($C549,'General Information'!$B$69:$C$88,2,0),0)</f>
        <v>0</v>
      </c>
      <c r="AJ549" s="749">
        <f t="shared" si="281"/>
        <v>0</v>
      </c>
      <c r="AK549" s="749">
        <f t="shared" si="282"/>
        <v>0</v>
      </c>
      <c r="AL549" s="749">
        <f t="shared" si="283"/>
        <v>0</v>
      </c>
      <c r="AM549" s="749">
        <f t="shared" si="284"/>
        <v>0</v>
      </c>
      <c r="AN549" s="749">
        <f t="shared" si="285"/>
        <v>0</v>
      </c>
      <c r="AO549" s="749">
        <f t="shared" si="286"/>
        <v>0</v>
      </c>
      <c r="AP549" s="749">
        <f t="shared" si="287"/>
        <v>0</v>
      </c>
      <c r="AQ549" s="749">
        <f t="shared" si="288"/>
        <v>0</v>
      </c>
      <c r="AR549" s="749">
        <f t="shared" si="289"/>
        <v>0</v>
      </c>
      <c r="AS549" s="749">
        <f t="shared" si="290"/>
        <v>0</v>
      </c>
    </row>
    <row r="550" spans="2:45" outlineLevel="1" x14ac:dyDescent="0.2">
      <c r="B550" s="114">
        <v>183</v>
      </c>
      <c r="C550" s="38"/>
      <c r="D550" s="38"/>
      <c r="E550" s="33"/>
      <c r="F550" s="57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121"/>
      <c r="R550" s="120"/>
      <c r="S550" s="60"/>
      <c r="T550" s="60"/>
      <c r="U550" s="60"/>
      <c r="V550" s="176">
        <f t="shared" si="306"/>
        <v>0</v>
      </c>
      <c r="W550" s="176">
        <f t="shared" si="307"/>
        <v>0</v>
      </c>
      <c r="X550" s="176">
        <f t="shared" si="308"/>
        <v>0</v>
      </c>
      <c r="Y550" s="176">
        <f t="shared" si="309"/>
        <v>0</v>
      </c>
      <c r="Z550" s="176">
        <f t="shared" si="310"/>
        <v>0</v>
      </c>
      <c r="AA550" s="176">
        <f t="shared" si="311"/>
        <v>0</v>
      </c>
      <c r="AB550" s="176">
        <f t="shared" si="312"/>
        <v>0</v>
      </c>
      <c r="AC550" s="176">
        <f t="shared" si="313"/>
        <v>0</v>
      </c>
      <c r="AD550" s="176">
        <f t="shared" si="314"/>
        <v>0</v>
      </c>
      <c r="AE550" s="176">
        <f t="shared" si="315"/>
        <v>0</v>
      </c>
      <c r="AF550" s="430">
        <f t="shared" si="304"/>
        <v>0</v>
      </c>
      <c r="AG550" s="481">
        <f t="shared" si="316"/>
        <v>0</v>
      </c>
      <c r="AH550" s="203">
        <f t="shared" si="305"/>
        <v>0</v>
      </c>
      <c r="AI550" s="714">
        <f>IFERROR(VLOOKUP($C550,'General Information'!$B$69:$C$88,2,0),0)</f>
        <v>0</v>
      </c>
      <c r="AJ550" s="749">
        <f t="shared" si="281"/>
        <v>0</v>
      </c>
      <c r="AK550" s="749">
        <f t="shared" si="282"/>
        <v>0</v>
      </c>
      <c r="AL550" s="749">
        <f t="shared" si="283"/>
        <v>0</v>
      </c>
      <c r="AM550" s="749">
        <f t="shared" si="284"/>
        <v>0</v>
      </c>
      <c r="AN550" s="749">
        <f t="shared" si="285"/>
        <v>0</v>
      </c>
      <c r="AO550" s="749">
        <f t="shared" si="286"/>
        <v>0</v>
      </c>
      <c r="AP550" s="749">
        <f t="shared" si="287"/>
        <v>0</v>
      </c>
      <c r="AQ550" s="749">
        <f t="shared" si="288"/>
        <v>0</v>
      </c>
      <c r="AR550" s="749">
        <f t="shared" si="289"/>
        <v>0</v>
      </c>
      <c r="AS550" s="749">
        <f t="shared" si="290"/>
        <v>0</v>
      </c>
    </row>
    <row r="551" spans="2:45" outlineLevel="1" x14ac:dyDescent="0.2">
      <c r="B551" s="114">
        <v>184</v>
      </c>
      <c r="C551" s="38"/>
      <c r="D551" s="38"/>
      <c r="E551" s="33"/>
      <c r="F551" s="57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121"/>
      <c r="R551" s="120"/>
      <c r="S551" s="60"/>
      <c r="T551" s="60"/>
      <c r="U551" s="60"/>
      <c r="V551" s="176">
        <f t="shared" si="306"/>
        <v>0</v>
      </c>
      <c r="W551" s="176">
        <f t="shared" si="307"/>
        <v>0</v>
      </c>
      <c r="X551" s="176">
        <f t="shared" si="308"/>
        <v>0</v>
      </c>
      <c r="Y551" s="176">
        <f t="shared" si="309"/>
        <v>0</v>
      </c>
      <c r="Z551" s="176">
        <f t="shared" si="310"/>
        <v>0</v>
      </c>
      <c r="AA551" s="176">
        <f t="shared" si="311"/>
        <v>0</v>
      </c>
      <c r="AB551" s="176">
        <f t="shared" si="312"/>
        <v>0</v>
      </c>
      <c r="AC551" s="176">
        <f t="shared" si="313"/>
        <v>0</v>
      </c>
      <c r="AD551" s="176">
        <f t="shared" si="314"/>
        <v>0</v>
      </c>
      <c r="AE551" s="176">
        <f t="shared" si="315"/>
        <v>0</v>
      </c>
      <c r="AF551" s="430">
        <f t="shared" si="304"/>
        <v>0</v>
      </c>
      <c r="AG551" s="481">
        <f t="shared" si="316"/>
        <v>0</v>
      </c>
      <c r="AH551" s="203">
        <f t="shared" ref="AH551:AH567" si="317">IFERROR($AF551/SUM($AF$7,$AF$210,$AF$313,$AF$366,$AF$569,$AF$622),0)</f>
        <v>0</v>
      </c>
      <c r="AI551" s="714">
        <f>IFERROR(VLOOKUP($C551,'General Information'!$B$69:$C$88,2,0),0)</f>
        <v>0</v>
      </c>
      <c r="AJ551" s="749">
        <f t="shared" si="281"/>
        <v>0</v>
      </c>
      <c r="AK551" s="749">
        <f t="shared" si="282"/>
        <v>0</v>
      </c>
      <c r="AL551" s="749">
        <f t="shared" si="283"/>
        <v>0</v>
      </c>
      <c r="AM551" s="749">
        <f t="shared" si="284"/>
        <v>0</v>
      </c>
      <c r="AN551" s="749">
        <f t="shared" si="285"/>
        <v>0</v>
      </c>
      <c r="AO551" s="749">
        <f t="shared" si="286"/>
        <v>0</v>
      </c>
      <c r="AP551" s="749">
        <f t="shared" si="287"/>
        <v>0</v>
      </c>
      <c r="AQ551" s="749">
        <f t="shared" si="288"/>
        <v>0</v>
      </c>
      <c r="AR551" s="749">
        <f t="shared" si="289"/>
        <v>0</v>
      </c>
      <c r="AS551" s="749">
        <f t="shared" si="290"/>
        <v>0</v>
      </c>
    </row>
    <row r="552" spans="2:45" outlineLevel="1" x14ac:dyDescent="0.2">
      <c r="B552" s="114">
        <v>185</v>
      </c>
      <c r="C552" s="38"/>
      <c r="D552" s="38"/>
      <c r="E552" s="33"/>
      <c r="F552" s="57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121"/>
      <c r="R552" s="120"/>
      <c r="S552" s="60"/>
      <c r="T552" s="60"/>
      <c r="U552" s="60"/>
      <c r="V552" s="176">
        <f t="shared" si="306"/>
        <v>0</v>
      </c>
      <c r="W552" s="176">
        <f t="shared" si="307"/>
        <v>0</v>
      </c>
      <c r="X552" s="176">
        <f t="shared" si="308"/>
        <v>0</v>
      </c>
      <c r="Y552" s="176">
        <f t="shared" si="309"/>
        <v>0</v>
      </c>
      <c r="Z552" s="176">
        <f t="shared" si="310"/>
        <v>0</v>
      </c>
      <c r="AA552" s="176">
        <f t="shared" si="311"/>
        <v>0</v>
      </c>
      <c r="AB552" s="176">
        <f t="shared" si="312"/>
        <v>0</v>
      </c>
      <c r="AC552" s="176">
        <f t="shared" si="313"/>
        <v>0</v>
      </c>
      <c r="AD552" s="176">
        <f t="shared" si="314"/>
        <v>0</v>
      </c>
      <c r="AE552" s="176">
        <f t="shared" si="315"/>
        <v>0</v>
      </c>
      <c r="AF552" s="430">
        <f t="shared" si="304"/>
        <v>0</v>
      </c>
      <c r="AG552" s="481">
        <f t="shared" si="316"/>
        <v>0</v>
      </c>
      <c r="AH552" s="203">
        <f t="shared" si="317"/>
        <v>0</v>
      </c>
      <c r="AI552" s="714">
        <f>IFERROR(VLOOKUP($C552,'General Information'!$B$69:$C$88,2,0),0)</f>
        <v>0</v>
      </c>
      <c r="AJ552" s="749">
        <f t="shared" si="281"/>
        <v>0</v>
      </c>
      <c r="AK552" s="749">
        <f t="shared" si="282"/>
        <v>0</v>
      </c>
      <c r="AL552" s="749">
        <f t="shared" si="283"/>
        <v>0</v>
      </c>
      <c r="AM552" s="749">
        <f t="shared" si="284"/>
        <v>0</v>
      </c>
      <c r="AN552" s="749">
        <f t="shared" si="285"/>
        <v>0</v>
      </c>
      <c r="AO552" s="749">
        <f t="shared" si="286"/>
        <v>0</v>
      </c>
      <c r="AP552" s="749">
        <f t="shared" si="287"/>
        <v>0</v>
      </c>
      <c r="AQ552" s="749">
        <f t="shared" si="288"/>
        <v>0</v>
      </c>
      <c r="AR552" s="749">
        <f t="shared" si="289"/>
        <v>0</v>
      </c>
      <c r="AS552" s="749">
        <f t="shared" si="290"/>
        <v>0</v>
      </c>
    </row>
    <row r="553" spans="2:45" outlineLevel="1" x14ac:dyDescent="0.2">
      <c r="B553" s="114">
        <v>186</v>
      </c>
      <c r="C553" s="38"/>
      <c r="D553" s="38"/>
      <c r="E553" s="33"/>
      <c r="F553" s="57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121"/>
      <c r="R553" s="120"/>
      <c r="S553" s="60"/>
      <c r="T553" s="60"/>
      <c r="U553" s="60"/>
      <c r="V553" s="176">
        <f t="shared" si="306"/>
        <v>0</v>
      </c>
      <c r="W553" s="176">
        <f t="shared" si="307"/>
        <v>0</v>
      </c>
      <c r="X553" s="176">
        <f t="shared" si="308"/>
        <v>0</v>
      </c>
      <c r="Y553" s="176">
        <f t="shared" si="309"/>
        <v>0</v>
      </c>
      <c r="Z553" s="176">
        <f t="shared" si="310"/>
        <v>0</v>
      </c>
      <c r="AA553" s="176">
        <f t="shared" si="311"/>
        <v>0</v>
      </c>
      <c r="AB553" s="176">
        <f t="shared" si="312"/>
        <v>0</v>
      </c>
      <c r="AC553" s="176">
        <f t="shared" si="313"/>
        <v>0</v>
      </c>
      <c r="AD553" s="176">
        <f t="shared" si="314"/>
        <v>0</v>
      </c>
      <c r="AE553" s="176">
        <f t="shared" si="315"/>
        <v>0</v>
      </c>
      <c r="AF553" s="430">
        <f t="shared" si="304"/>
        <v>0</v>
      </c>
      <c r="AG553" s="481">
        <f t="shared" si="316"/>
        <v>0</v>
      </c>
      <c r="AH553" s="203">
        <f t="shared" si="317"/>
        <v>0</v>
      </c>
      <c r="AI553" s="714">
        <f>IFERROR(VLOOKUP($C553,'General Information'!$B$69:$C$88,2,0),0)</f>
        <v>0</v>
      </c>
      <c r="AJ553" s="749">
        <f t="shared" si="281"/>
        <v>0</v>
      </c>
      <c r="AK553" s="749">
        <f t="shared" si="282"/>
        <v>0</v>
      </c>
      <c r="AL553" s="749">
        <f t="shared" si="283"/>
        <v>0</v>
      </c>
      <c r="AM553" s="749">
        <f t="shared" si="284"/>
        <v>0</v>
      </c>
      <c r="AN553" s="749">
        <f t="shared" si="285"/>
        <v>0</v>
      </c>
      <c r="AO553" s="749">
        <f t="shared" si="286"/>
        <v>0</v>
      </c>
      <c r="AP553" s="749">
        <f t="shared" si="287"/>
        <v>0</v>
      </c>
      <c r="AQ553" s="749">
        <f t="shared" si="288"/>
        <v>0</v>
      </c>
      <c r="AR553" s="749">
        <f t="shared" si="289"/>
        <v>0</v>
      </c>
      <c r="AS553" s="749">
        <f t="shared" si="290"/>
        <v>0</v>
      </c>
    </row>
    <row r="554" spans="2:45" outlineLevel="1" x14ac:dyDescent="0.2">
      <c r="B554" s="114">
        <v>187</v>
      </c>
      <c r="C554" s="38"/>
      <c r="D554" s="38"/>
      <c r="E554" s="33"/>
      <c r="F554" s="57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121"/>
      <c r="R554" s="120"/>
      <c r="S554" s="60"/>
      <c r="T554" s="60"/>
      <c r="U554" s="60"/>
      <c r="V554" s="176">
        <f t="shared" si="306"/>
        <v>0</v>
      </c>
      <c r="W554" s="176">
        <f t="shared" si="307"/>
        <v>0</v>
      </c>
      <c r="X554" s="176">
        <f t="shared" si="308"/>
        <v>0</v>
      </c>
      <c r="Y554" s="176">
        <f t="shared" si="309"/>
        <v>0</v>
      </c>
      <c r="Z554" s="176">
        <f t="shared" si="310"/>
        <v>0</v>
      </c>
      <c r="AA554" s="176">
        <f t="shared" si="311"/>
        <v>0</v>
      </c>
      <c r="AB554" s="176">
        <f t="shared" si="312"/>
        <v>0</v>
      </c>
      <c r="AC554" s="176">
        <f t="shared" si="313"/>
        <v>0</v>
      </c>
      <c r="AD554" s="176">
        <f t="shared" si="314"/>
        <v>0</v>
      </c>
      <c r="AE554" s="176">
        <f t="shared" si="315"/>
        <v>0</v>
      </c>
      <c r="AF554" s="430">
        <f t="shared" si="304"/>
        <v>0</v>
      </c>
      <c r="AG554" s="481">
        <f t="shared" si="316"/>
        <v>0</v>
      </c>
      <c r="AH554" s="203">
        <f t="shared" si="317"/>
        <v>0</v>
      </c>
      <c r="AI554" s="714">
        <f>IFERROR(VLOOKUP($C554,'General Information'!$B$69:$C$88,2,0),0)</f>
        <v>0</v>
      </c>
      <c r="AJ554" s="749">
        <f t="shared" si="281"/>
        <v>0</v>
      </c>
      <c r="AK554" s="749">
        <f t="shared" si="282"/>
        <v>0</v>
      </c>
      <c r="AL554" s="749">
        <f t="shared" si="283"/>
        <v>0</v>
      </c>
      <c r="AM554" s="749">
        <f t="shared" si="284"/>
        <v>0</v>
      </c>
      <c r="AN554" s="749">
        <f t="shared" si="285"/>
        <v>0</v>
      </c>
      <c r="AO554" s="749">
        <f t="shared" si="286"/>
        <v>0</v>
      </c>
      <c r="AP554" s="749">
        <f t="shared" si="287"/>
        <v>0</v>
      </c>
      <c r="AQ554" s="749">
        <f t="shared" si="288"/>
        <v>0</v>
      </c>
      <c r="AR554" s="749">
        <f t="shared" si="289"/>
        <v>0</v>
      </c>
      <c r="AS554" s="749">
        <f t="shared" si="290"/>
        <v>0</v>
      </c>
    </row>
    <row r="555" spans="2:45" outlineLevel="1" x14ac:dyDescent="0.2">
      <c r="B555" s="114">
        <v>188</v>
      </c>
      <c r="C555" s="38"/>
      <c r="D555" s="38"/>
      <c r="E555" s="33"/>
      <c r="F555" s="57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121"/>
      <c r="R555" s="120"/>
      <c r="S555" s="60"/>
      <c r="T555" s="60"/>
      <c r="U555" s="60"/>
      <c r="V555" s="176">
        <f t="shared" si="306"/>
        <v>0</v>
      </c>
      <c r="W555" s="176">
        <f t="shared" si="307"/>
        <v>0</v>
      </c>
      <c r="X555" s="176">
        <f t="shared" si="308"/>
        <v>0</v>
      </c>
      <c r="Y555" s="176">
        <f t="shared" si="309"/>
        <v>0</v>
      </c>
      <c r="Z555" s="176">
        <f t="shared" si="310"/>
        <v>0</v>
      </c>
      <c r="AA555" s="176">
        <f t="shared" si="311"/>
        <v>0</v>
      </c>
      <c r="AB555" s="176">
        <f t="shared" si="312"/>
        <v>0</v>
      </c>
      <c r="AC555" s="176">
        <f t="shared" si="313"/>
        <v>0</v>
      </c>
      <c r="AD555" s="176">
        <f t="shared" si="314"/>
        <v>0</v>
      </c>
      <c r="AE555" s="176">
        <f t="shared" si="315"/>
        <v>0</v>
      </c>
      <c r="AF555" s="430">
        <f t="shared" si="304"/>
        <v>0</v>
      </c>
      <c r="AG555" s="481">
        <f t="shared" si="316"/>
        <v>0</v>
      </c>
      <c r="AH555" s="203">
        <f t="shared" si="317"/>
        <v>0</v>
      </c>
      <c r="AI555" s="714">
        <f>IFERROR(VLOOKUP($C555,'General Information'!$B$69:$C$88,2,0),0)</f>
        <v>0</v>
      </c>
      <c r="AJ555" s="749">
        <f t="shared" si="281"/>
        <v>0</v>
      </c>
      <c r="AK555" s="749">
        <f t="shared" si="282"/>
        <v>0</v>
      </c>
      <c r="AL555" s="749">
        <f t="shared" si="283"/>
        <v>0</v>
      </c>
      <c r="AM555" s="749">
        <f t="shared" si="284"/>
        <v>0</v>
      </c>
      <c r="AN555" s="749">
        <f t="shared" si="285"/>
        <v>0</v>
      </c>
      <c r="AO555" s="749">
        <f t="shared" si="286"/>
        <v>0</v>
      </c>
      <c r="AP555" s="749">
        <f t="shared" si="287"/>
        <v>0</v>
      </c>
      <c r="AQ555" s="749">
        <f t="shared" si="288"/>
        <v>0</v>
      </c>
      <c r="AR555" s="749">
        <f t="shared" si="289"/>
        <v>0</v>
      </c>
      <c r="AS555" s="749">
        <f t="shared" si="290"/>
        <v>0</v>
      </c>
    </row>
    <row r="556" spans="2:45" outlineLevel="1" x14ac:dyDescent="0.2">
      <c r="B556" s="114">
        <v>189</v>
      </c>
      <c r="C556" s="38"/>
      <c r="D556" s="38"/>
      <c r="E556" s="33"/>
      <c r="F556" s="57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121"/>
      <c r="R556" s="120"/>
      <c r="S556" s="60"/>
      <c r="T556" s="60"/>
      <c r="U556" s="60"/>
      <c r="V556" s="176">
        <f t="shared" si="306"/>
        <v>0</v>
      </c>
      <c r="W556" s="176">
        <f t="shared" si="307"/>
        <v>0</v>
      </c>
      <c r="X556" s="176">
        <f t="shared" si="308"/>
        <v>0</v>
      </c>
      <c r="Y556" s="176">
        <f t="shared" si="309"/>
        <v>0</v>
      </c>
      <c r="Z556" s="176">
        <f t="shared" si="310"/>
        <v>0</v>
      </c>
      <c r="AA556" s="176">
        <f t="shared" si="311"/>
        <v>0</v>
      </c>
      <c r="AB556" s="176">
        <f t="shared" si="312"/>
        <v>0</v>
      </c>
      <c r="AC556" s="176">
        <f t="shared" si="313"/>
        <v>0</v>
      </c>
      <c r="AD556" s="176">
        <f t="shared" si="314"/>
        <v>0</v>
      </c>
      <c r="AE556" s="176">
        <f t="shared" si="315"/>
        <v>0</v>
      </c>
      <c r="AF556" s="430">
        <f t="shared" si="304"/>
        <v>0</v>
      </c>
      <c r="AG556" s="481">
        <f t="shared" si="316"/>
        <v>0</v>
      </c>
      <c r="AH556" s="203">
        <f t="shared" si="317"/>
        <v>0</v>
      </c>
      <c r="AI556" s="714">
        <f>IFERROR(VLOOKUP($C556,'General Information'!$B$69:$C$88,2,0),0)</f>
        <v>0</v>
      </c>
      <c r="AJ556" s="749">
        <f t="shared" si="281"/>
        <v>0</v>
      </c>
      <c r="AK556" s="749">
        <f t="shared" si="282"/>
        <v>0</v>
      </c>
      <c r="AL556" s="749">
        <f t="shared" si="283"/>
        <v>0</v>
      </c>
      <c r="AM556" s="749">
        <f t="shared" si="284"/>
        <v>0</v>
      </c>
      <c r="AN556" s="749">
        <f t="shared" si="285"/>
        <v>0</v>
      </c>
      <c r="AO556" s="749">
        <f t="shared" si="286"/>
        <v>0</v>
      </c>
      <c r="AP556" s="749">
        <f t="shared" si="287"/>
        <v>0</v>
      </c>
      <c r="AQ556" s="749">
        <f t="shared" si="288"/>
        <v>0</v>
      </c>
      <c r="AR556" s="749">
        <f t="shared" si="289"/>
        <v>0</v>
      </c>
      <c r="AS556" s="749">
        <f t="shared" si="290"/>
        <v>0</v>
      </c>
    </row>
    <row r="557" spans="2:45" outlineLevel="1" x14ac:dyDescent="0.2">
      <c r="B557" s="114">
        <v>190</v>
      </c>
      <c r="C557" s="38"/>
      <c r="D557" s="38"/>
      <c r="E557" s="33"/>
      <c r="F557" s="57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121"/>
      <c r="R557" s="120"/>
      <c r="S557" s="60"/>
      <c r="T557" s="60"/>
      <c r="U557" s="60"/>
      <c r="V557" s="176">
        <f t="shared" si="306"/>
        <v>0</v>
      </c>
      <c r="W557" s="176">
        <f t="shared" si="307"/>
        <v>0</v>
      </c>
      <c r="X557" s="176">
        <f t="shared" si="308"/>
        <v>0</v>
      </c>
      <c r="Y557" s="176">
        <f t="shared" si="309"/>
        <v>0</v>
      </c>
      <c r="Z557" s="176">
        <f t="shared" si="310"/>
        <v>0</v>
      </c>
      <c r="AA557" s="176">
        <f t="shared" si="311"/>
        <v>0</v>
      </c>
      <c r="AB557" s="176">
        <f t="shared" si="312"/>
        <v>0</v>
      </c>
      <c r="AC557" s="176">
        <f t="shared" si="313"/>
        <v>0</v>
      </c>
      <c r="AD557" s="176">
        <f t="shared" si="314"/>
        <v>0</v>
      </c>
      <c r="AE557" s="176">
        <f t="shared" si="315"/>
        <v>0</v>
      </c>
      <c r="AF557" s="430">
        <f t="shared" si="304"/>
        <v>0</v>
      </c>
      <c r="AG557" s="481">
        <f t="shared" si="316"/>
        <v>0</v>
      </c>
      <c r="AH557" s="203">
        <f t="shared" si="317"/>
        <v>0</v>
      </c>
      <c r="AI557" s="714">
        <f>IFERROR(VLOOKUP($C557,'General Information'!$B$69:$C$88,2,0),0)</f>
        <v>0</v>
      </c>
      <c r="AJ557" s="749">
        <f t="shared" si="281"/>
        <v>0</v>
      </c>
      <c r="AK557" s="749">
        <f t="shared" si="282"/>
        <v>0</v>
      </c>
      <c r="AL557" s="749">
        <f t="shared" si="283"/>
        <v>0</v>
      </c>
      <c r="AM557" s="749">
        <f t="shared" si="284"/>
        <v>0</v>
      </c>
      <c r="AN557" s="749">
        <f t="shared" si="285"/>
        <v>0</v>
      </c>
      <c r="AO557" s="749">
        <f t="shared" si="286"/>
        <v>0</v>
      </c>
      <c r="AP557" s="749">
        <f t="shared" si="287"/>
        <v>0</v>
      </c>
      <c r="AQ557" s="749">
        <f t="shared" si="288"/>
        <v>0</v>
      </c>
      <c r="AR557" s="749">
        <f t="shared" si="289"/>
        <v>0</v>
      </c>
      <c r="AS557" s="749">
        <f t="shared" si="290"/>
        <v>0</v>
      </c>
    </row>
    <row r="558" spans="2:45" outlineLevel="1" x14ac:dyDescent="0.2">
      <c r="B558" s="114">
        <v>191</v>
      </c>
      <c r="C558" s="38"/>
      <c r="D558" s="38"/>
      <c r="E558" s="33"/>
      <c r="F558" s="57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121"/>
      <c r="R558" s="120"/>
      <c r="S558" s="60"/>
      <c r="T558" s="60"/>
      <c r="U558" s="60"/>
      <c r="V558" s="176">
        <f t="shared" si="306"/>
        <v>0</v>
      </c>
      <c r="W558" s="176">
        <f t="shared" si="307"/>
        <v>0</v>
      </c>
      <c r="X558" s="176">
        <f t="shared" si="308"/>
        <v>0</v>
      </c>
      <c r="Y558" s="176">
        <f t="shared" si="309"/>
        <v>0</v>
      </c>
      <c r="Z558" s="176">
        <f t="shared" si="310"/>
        <v>0</v>
      </c>
      <c r="AA558" s="176">
        <f t="shared" si="311"/>
        <v>0</v>
      </c>
      <c r="AB558" s="176">
        <f t="shared" si="312"/>
        <v>0</v>
      </c>
      <c r="AC558" s="176">
        <f t="shared" si="313"/>
        <v>0</v>
      </c>
      <c r="AD558" s="176">
        <f t="shared" si="314"/>
        <v>0</v>
      </c>
      <c r="AE558" s="176">
        <f t="shared" si="315"/>
        <v>0</v>
      </c>
      <c r="AF558" s="430">
        <f t="shared" si="304"/>
        <v>0</v>
      </c>
      <c r="AG558" s="481">
        <f t="shared" si="316"/>
        <v>0</v>
      </c>
      <c r="AH558" s="203">
        <f t="shared" si="317"/>
        <v>0</v>
      </c>
      <c r="AI558" s="714">
        <f>IFERROR(VLOOKUP($C558,'General Information'!$B$69:$C$88,2,0),0)</f>
        <v>0</v>
      </c>
      <c r="AJ558" s="749">
        <f t="shared" si="281"/>
        <v>0</v>
      </c>
      <c r="AK558" s="749">
        <f t="shared" si="282"/>
        <v>0</v>
      </c>
      <c r="AL558" s="749">
        <f t="shared" si="283"/>
        <v>0</v>
      </c>
      <c r="AM558" s="749">
        <f t="shared" si="284"/>
        <v>0</v>
      </c>
      <c r="AN558" s="749">
        <f t="shared" si="285"/>
        <v>0</v>
      </c>
      <c r="AO558" s="749">
        <f t="shared" si="286"/>
        <v>0</v>
      </c>
      <c r="AP558" s="749">
        <f t="shared" si="287"/>
        <v>0</v>
      </c>
      <c r="AQ558" s="749">
        <f t="shared" si="288"/>
        <v>0</v>
      </c>
      <c r="AR558" s="749">
        <f t="shared" si="289"/>
        <v>0</v>
      </c>
      <c r="AS558" s="749">
        <f t="shared" si="290"/>
        <v>0</v>
      </c>
    </row>
    <row r="559" spans="2:45" outlineLevel="1" x14ac:dyDescent="0.2">
      <c r="B559" s="114">
        <v>192</v>
      </c>
      <c r="C559" s="38"/>
      <c r="D559" s="38"/>
      <c r="E559" s="33"/>
      <c r="F559" s="57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121"/>
      <c r="R559" s="120"/>
      <c r="S559" s="60"/>
      <c r="T559" s="60"/>
      <c r="U559" s="60"/>
      <c r="V559" s="176">
        <f t="shared" si="306"/>
        <v>0</v>
      </c>
      <c r="W559" s="176">
        <f t="shared" si="307"/>
        <v>0</v>
      </c>
      <c r="X559" s="176">
        <f t="shared" si="308"/>
        <v>0</v>
      </c>
      <c r="Y559" s="176">
        <f t="shared" si="309"/>
        <v>0</v>
      </c>
      <c r="Z559" s="176">
        <f t="shared" si="310"/>
        <v>0</v>
      </c>
      <c r="AA559" s="176">
        <f t="shared" si="311"/>
        <v>0</v>
      </c>
      <c r="AB559" s="176">
        <f t="shared" si="312"/>
        <v>0</v>
      </c>
      <c r="AC559" s="176">
        <f t="shared" si="313"/>
        <v>0</v>
      </c>
      <c r="AD559" s="176">
        <f t="shared" si="314"/>
        <v>0</v>
      </c>
      <c r="AE559" s="176">
        <f t="shared" si="315"/>
        <v>0</v>
      </c>
      <c r="AF559" s="430">
        <f t="shared" si="304"/>
        <v>0</v>
      </c>
      <c r="AG559" s="481">
        <f t="shared" si="316"/>
        <v>0</v>
      </c>
      <c r="AH559" s="203">
        <f t="shared" si="317"/>
        <v>0</v>
      </c>
      <c r="AI559" s="714">
        <f>IFERROR(VLOOKUP($C559,'General Information'!$B$69:$C$88,2,0),0)</f>
        <v>0</v>
      </c>
      <c r="AJ559" s="749">
        <f t="shared" si="281"/>
        <v>0</v>
      </c>
      <c r="AK559" s="749">
        <f t="shared" si="282"/>
        <v>0</v>
      </c>
      <c r="AL559" s="749">
        <f t="shared" si="283"/>
        <v>0</v>
      </c>
      <c r="AM559" s="749">
        <f t="shared" si="284"/>
        <v>0</v>
      </c>
      <c r="AN559" s="749">
        <f t="shared" si="285"/>
        <v>0</v>
      </c>
      <c r="AO559" s="749">
        <f t="shared" si="286"/>
        <v>0</v>
      </c>
      <c r="AP559" s="749">
        <f t="shared" si="287"/>
        <v>0</v>
      </c>
      <c r="AQ559" s="749">
        <f t="shared" si="288"/>
        <v>0</v>
      </c>
      <c r="AR559" s="749">
        <f t="shared" si="289"/>
        <v>0</v>
      </c>
      <c r="AS559" s="749">
        <f t="shared" si="290"/>
        <v>0</v>
      </c>
    </row>
    <row r="560" spans="2:45" outlineLevel="1" x14ac:dyDescent="0.2">
      <c r="B560" s="114">
        <v>193</v>
      </c>
      <c r="C560" s="38"/>
      <c r="D560" s="38"/>
      <c r="E560" s="33"/>
      <c r="F560" s="57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121"/>
      <c r="R560" s="120"/>
      <c r="S560" s="60"/>
      <c r="T560" s="60"/>
      <c r="U560" s="60"/>
      <c r="V560" s="176">
        <f t="shared" si="306"/>
        <v>0</v>
      </c>
      <c r="W560" s="176">
        <f t="shared" si="307"/>
        <v>0</v>
      </c>
      <c r="X560" s="176">
        <f t="shared" si="308"/>
        <v>0</v>
      </c>
      <c r="Y560" s="176">
        <f t="shared" si="309"/>
        <v>0</v>
      </c>
      <c r="Z560" s="176">
        <f t="shared" si="310"/>
        <v>0</v>
      </c>
      <c r="AA560" s="176">
        <f t="shared" si="311"/>
        <v>0</v>
      </c>
      <c r="AB560" s="176">
        <f t="shared" si="312"/>
        <v>0</v>
      </c>
      <c r="AC560" s="176">
        <f t="shared" si="313"/>
        <v>0</v>
      </c>
      <c r="AD560" s="176">
        <f t="shared" si="314"/>
        <v>0</v>
      </c>
      <c r="AE560" s="176">
        <f t="shared" si="315"/>
        <v>0</v>
      </c>
      <c r="AF560" s="430">
        <f t="shared" si="304"/>
        <v>0</v>
      </c>
      <c r="AG560" s="481">
        <f t="shared" si="316"/>
        <v>0</v>
      </c>
      <c r="AH560" s="203">
        <f t="shared" si="317"/>
        <v>0</v>
      </c>
      <c r="AI560" s="714">
        <f>IFERROR(VLOOKUP($C560,'General Information'!$B$69:$C$88,2,0),0)</f>
        <v>0</v>
      </c>
      <c r="AJ560" s="749">
        <f t="shared" ref="AJ560:AJ567" si="318">(1+$AI560)*V560</f>
        <v>0</v>
      </c>
      <c r="AK560" s="749">
        <f t="shared" ref="AK560:AK567" si="319">(1+$AI560)*W560</f>
        <v>0</v>
      </c>
      <c r="AL560" s="749">
        <f t="shared" ref="AL560:AL567" si="320">(1+$AI560)*X560</f>
        <v>0</v>
      </c>
      <c r="AM560" s="749">
        <f t="shared" ref="AM560:AM567" si="321">(1+$AI560)*Y560</f>
        <v>0</v>
      </c>
      <c r="AN560" s="749">
        <f t="shared" ref="AN560:AN567" si="322">(1+$AI560)*Z560</f>
        <v>0</v>
      </c>
      <c r="AO560" s="749">
        <f t="shared" ref="AO560:AO567" si="323">(1+$AI560)*AA560</f>
        <v>0</v>
      </c>
      <c r="AP560" s="749">
        <f t="shared" ref="AP560:AP567" si="324">(1+$AI560)*AB560</f>
        <v>0</v>
      </c>
      <c r="AQ560" s="749">
        <f t="shared" ref="AQ560:AQ567" si="325">(1+$AI560)*AC560</f>
        <v>0</v>
      </c>
      <c r="AR560" s="749">
        <f t="shared" ref="AR560:AR567" si="326">(1+$AI560)*AD560</f>
        <v>0</v>
      </c>
      <c r="AS560" s="749">
        <f t="shared" ref="AS560:AS567" si="327">(1+$AI560)*AE560</f>
        <v>0</v>
      </c>
    </row>
    <row r="561" spans="1:45" outlineLevel="1" x14ac:dyDescent="0.2">
      <c r="B561" s="114">
        <v>194</v>
      </c>
      <c r="C561" s="38"/>
      <c r="D561" s="38"/>
      <c r="E561" s="33"/>
      <c r="F561" s="57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121"/>
      <c r="R561" s="120"/>
      <c r="S561" s="60"/>
      <c r="T561" s="60"/>
      <c r="U561" s="60"/>
      <c r="V561" s="176">
        <f t="shared" si="306"/>
        <v>0</v>
      </c>
      <c r="W561" s="176">
        <f t="shared" si="307"/>
        <v>0</v>
      </c>
      <c r="X561" s="176">
        <f t="shared" si="308"/>
        <v>0</v>
      </c>
      <c r="Y561" s="176">
        <f t="shared" si="309"/>
        <v>0</v>
      </c>
      <c r="Z561" s="176">
        <f t="shared" si="310"/>
        <v>0</v>
      </c>
      <c r="AA561" s="176">
        <f t="shared" si="311"/>
        <v>0</v>
      </c>
      <c r="AB561" s="176">
        <f t="shared" si="312"/>
        <v>0</v>
      </c>
      <c r="AC561" s="176">
        <f t="shared" si="313"/>
        <v>0</v>
      </c>
      <c r="AD561" s="176">
        <f t="shared" si="314"/>
        <v>0</v>
      </c>
      <c r="AE561" s="176">
        <f t="shared" si="315"/>
        <v>0</v>
      </c>
      <c r="AF561" s="430">
        <f t="shared" si="304"/>
        <v>0</v>
      </c>
      <c r="AG561" s="481">
        <f t="shared" si="316"/>
        <v>0</v>
      </c>
      <c r="AH561" s="203">
        <f t="shared" si="317"/>
        <v>0</v>
      </c>
      <c r="AI561" s="714">
        <f>IFERROR(VLOOKUP($C561,'General Information'!$B$69:$C$88,2,0),0)</f>
        <v>0</v>
      </c>
      <c r="AJ561" s="749">
        <f t="shared" si="318"/>
        <v>0</v>
      </c>
      <c r="AK561" s="749">
        <f t="shared" si="319"/>
        <v>0</v>
      </c>
      <c r="AL561" s="749">
        <f t="shared" si="320"/>
        <v>0</v>
      </c>
      <c r="AM561" s="749">
        <f t="shared" si="321"/>
        <v>0</v>
      </c>
      <c r="AN561" s="749">
        <f t="shared" si="322"/>
        <v>0</v>
      </c>
      <c r="AO561" s="749">
        <f t="shared" si="323"/>
        <v>0</v>
      </c>
      <c r="AP561" s="749">
        <f t="shared" si="324"/>
        <v>0</v>
      </c>
      <c r="AQ561" s="749">
        <f t="shared" si="325"/>
        <v>0</v>
      </c>
      <c r="AR561" s="749">
        <f t="shared" si="326"/>
        <v>0</v>
      </c>
      <c r="AS561" s="749">
        <f t="shared" si="327"/>
        <v>0</v>
      </c>
    </row>
    <row r="562" spans="1:45" outlineLevel="1" x14ac:dyDescent="0.2">
      <c r="B562" s="114">
        <v>195</v>
      </c>
      <c r="C562" s="38"/>
      <c r="D562" s="38"/>
      <c r="E562" s="33"/>
      <c r="F562" s="57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121"/>
      <c r="R562" s="120"/>
      <c r="S562" s="60"/>
      <c r="T562" s="60"/>
      <c r="U562" s="60"/>
      <c r="V562" s="176">
        <f t="shared" si="306"/>
        <v>0</v>
      </c>
      <c r="W562" s="176">
        <f t="shared" si="307"/>
        <v>0</v>
      </c>
      <c r="X562" s="176">
        <f t="shared" si="308"/>
        <v>0</v>
      </c>
      <c r="Y562" s="176">
        <f t="shared" si="309"/>
        <v>0</v>
      </c>
      <c r="Z562" s="176">
        <f t="shared" si="310"/>
        <v>0</v>
      </c>
      <c r="AA562" s="176">
        <f t="shared" si="311"/>
        <v>0</v>
      </c>
      <c r="AB562" s="176">
        <f t="shared" si="312"/>
        <v>0</v>
      </c>
      <c r="AC562" s="176">
        <f t="shared" si="313"/>
        <v>0</v>
      </c>
      <c r="AD562" s="176">
        <f t="shared" si="314"/>
        <v>0</v>
      </c>
      <c r="AE562" s="176">
        <f t="shared" si="315"/>
        <v>0</v>
      </c>
      <c r="AF562" s="430">
        <f t="shared" si="304"/>
        <v>0</v>
      </c>
      <c r="AG562" s="481">
        <f t="shared" si="316"/>
        <v>0</v>
      </c>
      <c r="AH562" s="203">
        <f t="shared" si="317"/>
        <v>0</v>
      </c>
      <c r="AI562" s="714">
        <f>IFERROR(VLOOKUP($C562,'General Information'!$B$69:$C$88,2,0),0)</f>
        <v>0</v>
      </c>
      <c r="AJ562" s="749">
        <f t="shared" si="318"/>
        <v>0</v>
      </c>
      <c r="AK562" s="749">
        <f t="shared" si="319"/>
        <v>0</v>
      </c>
      <c r="AL562" s="749">
        <f t="shared" si="320"/>
        <v>0</v>
      </c>
      <c r="AM562" s="749">
        <f t="shared" si="321"/>
        <v>0</v>
      </c>
      <c r="AN562" s="749">
        <f t="shared" si="322"/>
        <v>0</v>
      </c>
      <c r="AO562" s="749">
        <f t="shared" si="323"/>
        <v>0</v>
      </c>
      <c r="AP562" s="749">
        <f t="shared" si="324"/>
        <v>0</v>
      </c>
      <c r="AQ562" s="749">
        <f t="shared" si="325"/>
        <v>0</v>
      </c>
      <c r="AR562" s="749">
        <f t="shared" si="326"/>
        <v>0</v>
      </c>
      <c r="AS562" s="749">
        <f t="shared" si="327"/>
        <v>0</v>
      </c>
    </row>
    <row r="563" spans="1:45" outlineLevel="1" x14ac:dyDescent="0.2">
      <c r="B563" s="114">
        <v>196</v>
      </c>
      <c r="C563" s="38"/>
      <c r="D563" s="38"/>
      <c r="E563" s="33"/>
      <c r="F563" s="57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121"/>
      <c r="R563" s="120"/>
      <c r="S563" s="60"/>
      <c r="T563" s="60"/>
      <c r="U563" s="60"/>
      <c r="V563" s="176">
        <f t="shared" si="306"/>
        <v>0</v>
      </c>
      <c r="W563" s="176">
        <f t="shared" si="307"/>
        <v>0</v>
      </c>
      <c r="X563" s="176">
        <f t="shared" si="308"/>
        <v>0</v>
      </c>
      <c r="Y563" s="176">
        <f t="shared" si="309"/>
        <v>0</v>
      </c>
      <c r="Z563" s="176">
        <f t="shared" si="310"/>
        <v>0</v>
      </c>
      <c r="AA563" s="176">
        <f t="shared" si="311"/>
        <v>0</v>
      </c>
      <c r="AB563" s="176">
        <f t="shared" si="312"/>
        <v>0</v>
      </c>
      <c r="AC563" s="176">
        <f t="shared" si="313"/>
        <v>0</v>
      </c>
      <c r="AD563" s="176">
        <f t="shared" si="314"/>
        <v>0</v>
      </c>
      <c r="AE563" s="176">
        <f t="shared" si="315"/>
        <v>0</v>
      </c>
      <c r="AF563" s="430">
        <f t="shared" si="304"/>
        <v>0</v>
      </c>
      <c r="AG563" s="481">
        <f t="shared" si="316"/>
        <v>0</v>
      </c>
      <c r="AH563" s="203">
        <f t="shared" si="317"/>
        <v>0</v>
      </c>
      <c r="AI563" s="714">
        <f>IFERROR(VLOOKUP($C563,'General Information'!$B$69:$C$88,2,0),0)</f>
        <v>0</v>
      </c>
      <c r="AJ563" s="749">
        <f t="shared" si="318"/>
        <v>0</v>
      </c>
      <c r="AK563" s="749">
        <f t="shared" si="319"/>
        <v>0</v>
      </c>
      <c r="AL563" s="749">
        <f t="shared" si="320"/>
        <v>0</v>
      </c>
      <c r="AM563" s="749">
        <f t="shared" si="321"/>
        <v>0</v>
      </c>
      <c r="AN563" s="749">
        <f t="shared" si="322"/>
        <v>0</v>
      </c>
      <c r="AO563" s="749">
        <f t="shared" si="323"/>
        <v>0</v>
      </c>
      <c r="AP563" s="749">
        <f t="shared" si="324"/>
        <v>0</v>
      </c>
      <c r="AQ563" s="749">
        <f t="shared" si="325"/>
        <v>0</v>
      </c>
      <c r="AR563" s="749">
        <f t="shared" si="326"/>
        <v>0</v>
      </c>
      <c r="AS563" s="749">
        <f t="shared" si="327"/>
        <v>0</v>
      </c>
    </row>
    <row r="564" spans="1:45" outlineLevel="1" x14ac:dyDescent="0.2">
      <c r="B564" s="114">
        <v>197</v>
      </c>
      <c r="C564" s="38"/>
      <c r="D564" s="38"/>
      <c r="E564" s="33"/>
      <c r="F564" s="57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121"/>
      <c r="R564" s="120"/>
      <c r="S564" s="60"/>
      <c r="T564" s="60"/>
      <c r="U564" s="60"/>
      <c r="V564" s="176">
        <f t="shared" si="306"/>
        <v>0</v>
      </c>
      <c r="W564" s="176">
        <f t="shared" si="307"/>
        <v>0</v>
      </c>
      <c r="X564" s="176">
        <f t="shared" si="308"/>
        <v>0</v>
      </c>
      <c r="Y564" s="176">
        <f t="shared" si="309"/>
        <v>0</v>
      </c>
      <c r="Z564" s="176">
        <f t="shared" si="310"/>
        <v>0</v>
      </c>
      <c r="AA564" s="176">
        <f t="shared" si="311"/>
        <v>0</v>
      </c>
      <c r="AB564" s="176">
        <f t="shared" si="312"/>
        <v>0</v>
      </c>
      <c r="AC564" s="176">
        <f t="shared" si="313"/>
        <v>0</v>
      </c>
      <c r="AD564" s="176">
        <f t="shared" si="314"/>
        <v>0</v>
      </c>
      <c r="AE564" s="176">
        <f t="shared" si="315"/>
        <v>0</v>
      </c>
      <c r="AF564" s="430">
        <f t="shared" si="304"/>
        <v>0</v>
      </c>
      <c r="AG564" s="481">
        <f t="shared" si="316"/>
        <v>0</v>
      </c>
      <c r="AH564" s="203">
        <f t="shared" si="317"/>
        <v>0</v>
      </c>
      <c r="AI564" s="714">
        <f>IFERROR(VLOOKUP($C564,'General Information'!$B$69:$C$88,2,0),0)</f>
        <v>0</v>
      </c>
      <c r="AJ564" s="749">
        <f t="shared" si="318"/>
        <v>0</v>
      </c>
      <c r="AK564" s="749">
        <f t="shared" si="319"/>
        <v>0</v>
      </c>
      <c r="AL564" s="749">
        <f t="shared" si="320"/>
        <v>0</v>
      </c>
      <c r="AM564" s="749">
        <f t="shared" si="321"/>
        <v>0</v>
      </c>
      <c r="AN564" s="749">
        <f t="shared" si="322"/>
        <v>0</v>
      </c>
      <c r="AO564" s="749">
        <f t="shared" si="323"/>
        <v>0</v>
      </c>
      <c r="AP564" s="749">
        <f t="shared" si="324"/>
        <v>0</v>
      </c>
      <c r="AQ564" s="749">
        <f t="shared" si="325"/>
        <v>0</v>
      </c>
      <c r="AR564" s="749">
        <f t="shared" si="326"/>
        <v>0</v>
      </c>
      <c r="AS564" s="749">
        <f t="shared" si="327"/>
        <v>0</v>
      </c>
    </row>
    <row r="565" spans="1:45" outlineLevel="1" x14ac:dyDescent="0.2">
      <c r="B565" s="114">
        <v>198</v>
      </c>
      <c r="C565" s="38"/>
      <c r="D565" s="38"/>
      <c r="E565" s="33"/>
      <c r="F565" s="57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121"/>
      <c r="R565" s="120"/>
      <c r="S565" s="60"/>
      <c r="T565" s="60"/>
      <c r="U565" s="60"/>
      <c r="V565" s="176">
        <f t="shared" si="306"/>
        <v>0</v>
      </c>
      <c r="W565" s="176">
        <f t="shared" si="307"/>
        <v>0</v>
      </c>
      <c r="X565" s="176">
        <f t="shared" si="308"/>
        <v>0</v>
      </c>
      <c r="Y565" s="176">
        <f t="shared" si="309"/>
        <v>0</v>
      </c>
      <c r="Z565" s="176">
        <f t="shared" si="310"/>
        <v>0</v>
      </c>
      <c r="AA565" s="176">
        <f t="shared" si="311"/>
        <v>0</v>
      </c>
      <c r="AB565" s="176">
        <f t="shared" si="312"/>
        <v>0</v>
      </c>
      <c r="AC565" s="176">
        <f t="shared" si="313"/>
        <v>0</v>
      </c>
      <c r="AD565" s="176">
        <f t="shared" si="314"/>
        <v>0</v>
      </c>
      <c r="AE565" s="176">
        <f t="shared" si="315"/>
        <v>0</v>
      </c>
      <c r="AF565" s="430">
        <f t="shared" si="304"/>
        <v>0</v>
      </c>
      <c r="AG565" s="481">
        <f t="shared" si="316"/>
        <v>0</v>
      </c>
      <c r="AH565" s="203">
        <f t="shared" si="317"/>
        <v>0</v>
      </c>
      <c r="AI565" s="714">
        <f>IFERROR(VLOOKUP($C565,'General Information'!$B$69:$C$88,2,0),0)</f>
        <v>0</v>
      </c>
      <c r="AJ565" s="749">
        <f t="shared" si="318"/>
        <v>0</v>
      </c>
      <c r="AK565" s="749">
        <f t="shared" si="319"/>
        <v>0</v>
      </c>
      <c r="AL565" s="749">
        <f t="shared" si="320"/>
        <v>0</v>
      </c>
      <c r="AM565" s="749">
        <f t="shared" si="321"/>
        <v>0</v>
      </c>
      <c r="AN565" s="749">
        <f t="shared" si="322"/>
        <v>0</v>
      </c>
      <c r="AO565" s="749">
        <f t="shared" si="323"/>
        <v>0</v>
      </c>
      <c r="AP565" s="749">
        <f t="shared" si="324"/>
        <v>0</v>
      </c>
      <c r="AQ565" s="749">
        <f t="shared" si="325"/>
        <v>0</v>
      </c>
      <c r="AR565" s="749">
        <f t="shared" si="326"/>
        <v>0</v>
      </c>
      <c r="AS565" s="749">
        <f t="shared" si="327"/>
        <v>0</v>
      </c>
    </row>
    <row r="566" spans="1:45" outlineLevel="1" x14ac:dyDescent="0.2">
      <c r="B566" s="114">
        <v>199</v>
      </c>
      <c r="C566" s="38"/>
      <c r="D566" s="38"/>
      <c r="E566" s="33"/>
      <c r="F566" s="57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121"/>
      <c r="R566" s="120"/>
      <c r="S566" s="60"/>
      <c r="T566" s="60"/>
      <c r="U566" s="60"/>
      <c r="V566" s="176">
        <f t="shared" si="306"/>
        <v>0</v>
      </c>
      <c r="W566" s="176">
        <f t="shared" si="307"/>
        <v>0</v>
      </c>
      <c r="X566" s="176">
        <f t="shared" si="308"/>
        <v>0</v>
      </c>
      <c r="Y566" s="176">
        <f t="shared" si="309"/>
        <v>0</v>
      </c>
      <c r="Z566" s="176">
        <f t="shared" si="310"/>
        <v>0</v>
      </c>
      <c r="AA566" s="176">
        <f t="shared" si="311"/>
        <v>0</v>
      </c>
      <c r="AB566" s="176">
        <f t="shared" si="312"/>
        <v>0</v>
      </c>
      <c r="AC566" s="176">
        <f t="shared" si="313"/>
        <v>0</v>
      </c>
      <c r="AD566" s="176">
        <f t="shared" si="314"/>
        <v>0</v>
      </c>
      <c r="AE566" s="176">
        <f t="shared" si="315"/>
        <v>0</v>
      </c>
      <c r="AF566" s="430">
        <f t="shared" si="304"/>
        <v>0</v>
      </c>
      <c r="AG566" s="481">
        <f t="shared" si="316"/>
        <v>0</v>
      </c>
      <c r="AH566" s="203">
        <f t="shared" si="317"/>
        <v>0</v>
      </c>
      <c r="AI566" s="714">
        <f>IFERROR(VLOOKUP($C566,'General Information'!$B$69:$C$88,2,0),0)</f>
        <v>0</v>
      </c>
      <c r="AJ566" s="749">
        <f t="shared" si="318"/>
        <v>0</v>
      </c>
      <c r="AK566" s="749">
        <f t="shared" si="319"/>
        <v>0</v>
      </c>
      <c r="AL566" s="749">
        <f t="shared" si="320"/>
        <v>0</v>
      </c>
      <c r="AM566" s="749">
        <f t="shared" si="321"/>
        <v>0</v>
      </c>
      <c r="AN566" s="749">
        <f t="shared" si="322"/>
        <v>0</v>
      </c>
      <c r="AO566" s="749">
        <f t="shared" si="323"/>
        <v>0</v>
      </c>
      <c r="AP566" s="749">
        <f t="shared" si="324"/>
        <v>0</v>
      </c>
      <c r="AQ566" s="749">
        <f t="shared" si="325"/>
        <v>0</v>
      </c>
      <c r="AR566" s="749">
        <f t="shared" si="326"/>
        <v>0</v>
      </c>
      <c r="AS566" s="749">
        <f t="shared" si="327"/>
        <v>0</v>
      </c>
    </row>
    <row r="567" spans="1:45" outlineLevel="1" x14ac:dyDescent="0.2">
      <c r="B567" s="114">
        <v>200</v>
      </c>
      <c r="C567" s="38"/>
      <c r="D567" s="38"/>
      <c r="E567" s="33"/>
      <c r="F567" s="57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121"/>
      <c r="R567" s="120"/>
      <c r="S567" s="60"/>
      <c r="T567" s="60"/>
      <c r="U567" s="60"/>
      <c r="V567" s="176">
        <f t="shared" ref="V567" si="328">$F567*G567</f>
        <v>0</v>
      </c>
      <c r="W567" s="176">
        <f t="shared" ref="W567" si="329">$F567*H567</f>
        <v>0</v>
      </c>
      <c r="X567" s="176">
        <f t="shared" ref="X567" si="330">$F567*I567</f>
        <v>0</v>
      </c>
      <c r="Y567" s="176">
        <f t="shared" ref="Y567" si="331">$F567*J567</f>
        <v>0</v>
      </c>
      <c r="Z567" s="176">
        <f t="shared" ref="Z567" si="332">$F567*K567</f>
        <v>0</v>
      </c>
      <c r="AA567" s="176">
        <f t="shared" ref="AA567" si="333">$F567*L567</f>
        <v>0</v>
      </c>
      <c r="AB567" s="176">
        <f t="shared" ref="AB567" si="334">$F567*M567</f>
        <v>0</v>
      </c>
      <c r="AC567" s="176">
        <f t="shared" ref="AC567" si="335">$F567*N567</f>
        <v>0</v>
      </c>
      <c r="AD567" s="176">
        <f t="shared" ref="AD567" si="336">$F567*O567</f>
        <v>0</v>
      </c>
      <c r="AE567" s="176">
        <f t="shared" ref="AE567" si="337">$F567*P567</f>
        <v>0</v>
      </c>
      <c r="AF567" s="430">
        <f t="shared" ref="AF567" si="338">SUM(V567:AE567)</f>
        <v>0</v>
      </c>
      <c r="AG567" s="481">
        <f t="shared" ref="AG567" si="339">SUM(G567:P567)</f>
        <v>0</v>
      </c>
      <c r="AH567" s="203">
        <f t="shared" si="317"/>
        <v>0</v>
      </c>
      <c r="AI567" s="714">
        <f>IFERROR(VLOOKUP($C567,'General Information'!$B$69:$C$88,2,0),0)</f>
        <v>0</v>
      </c>
      <c r="AJ567" s="749">
        <f t="shared" si="318"/>
        <v>0</v>
      </c>
      <c r="AK567" s="749">
        <f t="shared" si="319"/>
        <v>0</v>
      </c>
      <c r="AL567" s="749">
        <f t="shared" si="320"/>
        <v>0</v>
      </c>
      <c r="AM567" s="749">
        <f t="shared" si="321"/>
        <v>0</v>
      </c>
      <c r="AN567" s="749">
        <f t="shared" si="322"/>
        <v>0</v>
      </c>
      <c r="AO567" s="749">
        <f t="shared" si="323"/>
        <v>0</v>
      </c>
      <c r="AP567" s="749">
        <f t="shared" si="324"/>
        <v>0</v>
      </c>
      <c r="AQ567" s="749">
        <f t="shared" si="325"/>
        <v>0</v>
      </c>
      <c r="AR567" s="749">
        <f t="shared" si="326"/>
        <v>0</v>
      </c>
      <c r="AS567" s="749">
        <f t="shared" si="327"/>
        <v>0</v>
      </c>
    </row>
    <row r="568" spans="1:45" s="480" customFormat="1" ht="21.75" customHeight="1" x14ac:dyDescent="0.2">
      <c r="A568" s="104" t="s">
        <v>356</v>
      </c>
      <c r="B568" s="94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AF568" s="430"/>
      <c r="AG568" s="96"/>
      <c r="AI568" s="714"/>
    </row>
    <row r="569" spans="1:45" s="478" customFormat="1" ht="15" customHeight="1" x14ac:dyDescent="0.25">
      <c r="A569" s="477"/>
      <c r="B569" s="671" t="s">
        <v>501</v>
      </c>
      <c r="C569" s="671"/>
      <c r="D569" s="671"/>
      <c r="E569" s="429"/>
      <c r="F569" s="437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437"/>
      <c r="R569" s="117"/>
      <c r="S569" s="117"/>
      <c r="T569" s="117"/>
      <c r="U569" s="117"/>
      <c r="V569" s="118">
        <f t="shared" ref="V569:AG569" si="340">SUM(V571:V620)</f>
        <v>107522.53977807656</v>
      </c>
      <c r="W569" s="118">
        <f t="shared" si="340"/>
        <v>112116.09176698039</v>
      </c>
      <c r="X569" s="118">
        <f t="shared" si="340"/>
        <v>116939.32135532942</v>
      </c>
      <c r="Y569" s="118">
        <f t="shared" si="340"/>
        <v>122003.7124230959</v>
      </c>
      <c r="Z569" s="118">
        <f t="shared" si="340"/>
        <v>127321.3230442507</v>
      </c>
      <c r="AA569" s="118">
        <f t="shared" si="340"/>
        <v>132904.81419646324</v>
      </c>
      <c r="AB569" s="118">
        <f t="shared" si="340"/>
        <v>0</v>
      </c>
      <c r="AC569" s="118">
        <f t="shared" si="340"/>
        <v>0</v>
      </c>
      <c r="AD569" s="118">
        <f t="shared" si="340"/>
        <v>0</v>
      </c>
      <c r="AE569" s="118">
        <f t="shared" si="340"/>
        <v>0</v>
      </c>
      <c r="AF569" s="118">
        <f t="shared" si="340"/>
        <v>718807.80256419617</v>
      </c>
      <c r="AG569" s="116">
        <f t="shared" si="340"/>
        <v>718807.80256419617</v>
      </c>
      <c r="AH569" s="230">
        <f>IFERROR(SUM(AH571:AH620),0)</f>
        <v>1.323701806467615E-2</v>
      </c>
      <c r="AI569" s="714"/>
    </row>
    <row r="570" spans="1:45" s="109" customFormat="1" ht="30" customHeight="1" x14ac:dyDescent="0.2">
      <c r="B570" s="174"/>
      <c r="C570" s="88" t="s">
        <v>498</v>
      </c>
      <c r="D570" s="88" t="s">
        <v>478</v>
      </c>
      <c r="E570" s="88" t="s">
        <v>502</v>
      </c>
      <c r="F570" s="88" t="s">
        <v>26</v>
      </c>
      <c r="G570" s="88" t="s">
        <v>91</v>
      </c>
      <c r="H570" s="88" t="s">
        <v>93</v>
      </c>
      <c r="I570" s="88" t="s">
        <v>94</v>
      </c>
      <c r="J570" s="88" t="s">
        <v>95</v>
      </c>
      <c r="K570" s="88" t="s">
        <v>96</v>
      </c>
      <c r="L570" s="88" t="s">
        <v>97</v>
      </c>
      <c r="M570" s="88" t="s">
        <v>98</v>
      </c>
      <c r="N570" s="88" t="s">
        <v>99</v>
      </c>
      <c r="O570" s="88" t="s">
        <v>100</v>
      </c>
      <c r="P570" s="88" t="s">
        <v>101</v>
      </c>
      <c r="Q570" s="88" t="s">
        <v>26</v>
      </c>
      <c r="R570" s="88" t="s">
        <v>209</v>
      </c>
      <c r="S570" s="88" t="s">
        <v>25</v>
      </c>
      <c r="T570" s="88" t="s">
        <v>530</v>
      </c>
      <c r="U570" s="88" t="s">
        <v>134</v>
      </c>
      <c r="V570" s="88" t="s">
        <v>503</v>
      </c>
      <c r="W570" s="88" t="s">
        <v>504</v>
      </c>
      <c r="X570" s="88" t="s">
        <v>505</v>
      </c>
      <c r="Y570" s="88" t="s">
        <v>506</v>
      </c>
      <c r="Z570" s="88" t="s">
        <v>507</v>
      </c>
      <c r="AA570" s="88" t="s">
        <v>509</v>
      </c>
      <c r="AB570" s="88" t="s">
        <v>510</v>
      </c>
      <c r="AC570" s="88" t="s">
        <v>511</v>
      </c>
      <c r="AD570" s="88" t="s">
        <v>512</v>
      </c>
      <c r="AE570" s="88" t="s">
        <v>513</v>
      </c>
      <c r="AF570" s="88" t="s">
        <v>508</v>
      </c>
      <c r="AG570" s="88" t="s">
        <v>88</v>
      </c>
      <c r="AH570" s="88" t="s">
        <v>371</v>
      </c>
      <c r="AI570" s="714"/>
    </row>
    <row r="571" spans="1:45" x14ac:dyDescent="0.2">
      <c r="B571" s="119">
        <v>1</v>
      </c>
      <c r="C571" s="38" t="s">
        <v>544</v>
      </c>
      <c r="D571" s="38" t="s">
        <v>552</v>
      </c>
      <c r="E571" s="33" t="s">
        <v>723</v>
      </c>
      <c r="F571" s="181"/>
      <c r="G571" s="33">
        <v>5217.166666666667</v>
      </c>
      <c r="H571" s="33">
        <v>5217.166666666667</v>
      </c>
      <c r="I571" s="33">
        <v>5217.166666666667</v>
      </c>
      <c r="J571" s="33">
        <v>5217.166666666667</v>
      </c>
      <c r="K571" s="33">
        <v>5217.166666666667</v>
      </c>
      <c r="L571" s="33">
        <v>5217.166666666667</v>
      </c>
      <c r="M571" s="33"/>
      <c r="N571" s="33"/>
      <c r="O571" s="33"/>
      <c r="P571" s="33"/>
      <c r="Q571" s="181"/>
      <c r="R571" s="58"/>
      <c r="S571" s="60"/>
      <c r="T571" s="59"/>
      <c r="U571" s="60"/>
      <c r="V571" s="2">
        <f>$G571</f>
        <v>5217.166666666667</v>
      </c>
      <c r="W571" s="2">
        <f>$H571</f>
        <v>5217.166666666667</v>
      </c>
      <c r="X571" s="2">
        <f>$I571</f>
        <v>5217.166666666667</v>
      </c>
      <c r="Y571" s="2">
        <f>$J571</f>
        <v>5217.166666666667</v>
      </c>
      <c r="Z571" s="2">
        <f>$K571</f>
        <v>5217.166666666667</v>
      </c>
      <c r="AA571" s="2">
        <f>$L571</f>
        <v>5217.166666666667</v>
      </c>
      <c r="AB571" s="2">
        <f>$M571</f>
        <v>0</v>
      </c>
      <c r="AC571" s="2">
        <f>$N571</f>
        <v>0</v>
      </c>
      <c r="AD571" s="2">
        <f>$O571</f>
        <v>0</v>
      </c>
      <c r="AE571" s="2">
        <f>$P571</f>
        <v>0</v>
      </c>
      <c r="AF571" s="202">
        <f>SUM(V571:AE571)</f>
        <v>31303.000000000004</v>
      </c>
      <c r="AG571" s="178">
        <f t="shared" ref="AG571:AG602" si="341">SUM(G571:P571)</f>
        <v>31303.000000000004</v>
      </c>
      <c r="AH571" s="203">
        <f t="shared" ref="AH571:AH602" si="342">IFERROR($AF571/SUM($AF$7,$AF$210,$AF$313,$AF$366,$AF$569,$AF$622),0)</f>
        <v>5.7645225190992768E-4</v>
      </c>
      <c r="AI571" s="714">
        <f>IFERROR(VLOOKUP($C571,'General Information'!$B$69:$D$88,3,0),0)</f>
        <v>0.11</v>
      </c>
      <c r="AJ571" s="749">
        <f t="shared" ref="AJ571:AJ620" si="343">(1+$AI571)*V571</f>
        <v>5791.0550000000012</v>
      </c>
      <c r="AK571" s="749">
        <f t="shared" ref="AK571:AK620" si="344">(1+$AI571)*W571</f>
        <v>5791.0550000000012</v>
      </c>
      <c r="AL571" s="749">
        <f t="shared" ref="AL571:AL620" si="345">(1+$AI571)*X571</f>
        <v>5791.0550000000012</v>
      </c>
      <c r="AM571" s="749">
        <f t="shared" ref="AM571:AM620" si="346">(1+$AI571)*Y571</f>
        <v>5791.0550000000012</v>
      </c>
      <c r="AN571" s="749">
        <f t="shared" ref="AN571:AN620" si="347">(1+$AI571)*Z571</f>
        <v>5791.0550000000012</v>
      </c>
      <c r="AO571" s="749">
        <f t="shared" ref="AO571:AO620" si="348">(1+$AI571)*AA571</f>
        <v>5791.0550000000012</v>
      </c>
      <c r="AP571" s="749">
        <f t="shared" ref="AP571:AP620" si="349">(1+$AI571)*AB571</f>
        <v>0</v>
      </c>
      <c r="AQ571" s="749">
        <f t="shared" ref="AQ571:AQ620" si="350">(1+$AI571)*AC571</f>
        <v>0</v>
      </c>
      <c r="AR571" s="749">
        <f t="shared" ref="AR571:AR620" si="351">(1+$AI571)*AD571</f>
        <v>0</v>
      </c>
      <c r="AS571" s="749">
        <f t="shared" ref="AS571:AS620" si="352">(1+$AI571)*AE571</f>
        <v>0</v>
      </c>
    </row>
    <row r="572" spans="1:45" x14ac:dyDescent="0.2">
      <c r="B572" s="119">
        <v>2</v>
      </c>
      <c r="C572" s="38" t="s">
        <v>544</v>
      </c>
      <c r="D572" s="38" t="s">
        <v>551</v>
      </c>
      <c r="E572" s="33" t="s">
        <v>723</v>
      </c>
      <c r="F572" s="181"/>
      <c r="G572" s="33">
        <v>5217.166666666667</v>
      </c>
      <c r="H572" s="33">
        <v>5217.166666666667</v>
      </c>
      <c r="I572" s="33">
        <v>5217.166666666667</v>
      </c>
      <c r="J572" s="33">
        <v>5217.166666666667</v>
      </c>
      <c r="K572" s="33">
        <v>5217.166666666667</v>
      </c>
      <c r="L572" s="33">
        <v>5217.166666666667</v>
      </c>
      <c r="M572" s="33"/>
      <c r="N572" s="33"/>
      <c r="O572" s="33"/>
      <c r="P572" s="33"/>
      <c r="Q572" s="181"/>
      <c r="R572" s="58"/>
      <c r="S572" s="60"/>
      <c r="T572" s="59"/>
      <c r="U572" s="60"/>
      <c r="V572" s="176">
        <f t="shared" ref="V572:V620" si="353">$G572</f>
        <v>5217.166666666667</v>
      </c>
      <c r="W572" s="176">
        <f t="shared" ref="W572:W620" si="354">$H572</f>
        <v>5217.166666666667</v>
      </c>
      <c r="X572" s="176">
        <f t="shared" ref="X572:X620" si="355">$I572</f>
        <v>5217.166666666667</v>
      </c>
      <c r="Y572" s="176">
        <f t="shared" ref="Y572:Y620" si="356">$J572</f>
        <v>5217.166666666667</v>
      </c>
      <c r="Z572" s="176">
        <f t="shared" ref="Z572:Z620" si="357">$K572</f>
        <v>5217.166666666667</v>
      </c>
      <c r="AA572" s="176">
        <f t="shared" ref="AA572:AA620" si="358">$L572</f>
        <v>5217.166666666667</v>
      </c>
      <c r="AB572" s="176">
        <f t="shared" ref="AB572:AB620" si="359">$M572</f>
        <v>0</v>
      </c>
      <c r="AC572" s="176">
        <f t="shared" ref="AC572:AC620" si="360">$N572</f>
        <v>0</v>
      </c>
      <c r="AD572" s="176">
        <f t="shared" ref="AD572:AD620" si="361">$O572</f>
        <v>0</v>
      </c>
      <c r="AE572" s="176">
        <f t="shared" ref="AE572:AE620" si="362">$P572</f>
        <v>0</v>
      </c>
      <c r="AF572" s="430">
        <f>SUM(V572:AE572)</f>
        <v>31303.000000000004</v>
      </c>
      <c r="AG572" s="178">
        <f t="shared" si="341"/>
        <v>31303.000000000004</v>
      </c>
      <c r="AH572" s="203">
        <f t="shared" si="342"/>
        <v>5.7645225190992768E-4</v>
      </c>
      <c r="AI572" s="714">
        <f>IFERROR(VLOOKUP($C572,'General Information'!$B$69:$D$88,3,0),0)</f>
        <v>0.11</v>
      </c>
      <c r="AJ572" s="749">
        <f t="shared" si="343"/>
        <v>5791.0550000000012</v>
      </c>
      <c r="AK572" s="749">
        <f t="shared" si="344"/>
        <v>5791.0550000000012</v>
      </c>
      <c r="AL572" s="749">
        <f t="shared" si="345"/>
        <v>5791.0550000000012</v>
      </c>
      <c r="AM572" s="749">
        <f t="shared" si="346"/>
        <v>5791.0550000000012</v>
      </c>
      <c r="AN572" s="749">
        <f t="shared" si="347"/>
        <v>5791.0550000000012</v>
      </c>
      <c r="AO572" s="749">
        <f t="shared" si="348"/>
        <v>5791.0550000000012</v>
      </c>
      <c r="AP572" s="749">
        <f t="shared" si="349"/>
        <v>0</v>
      </c>
      <c r="AQ572" s="749">
        <f t="shared" si="350"/>
        <v>0</v>
      </c>
      <c r="AR572" s="749">
        <f t="shared" si="351"/>
        <v>0</v>
      </c>
      <c r="AS572" s="749">
        <f t="shared" si="352"/>
        <v>0</v>
      </c>
    </row>
    <row r="573" spans="1:45" x14ac:dyDescent="0.2">
      <c r="B573" s="119">
        <v>3</v>
      </c>
      <c r="C573" s="38" t="s">
        <v>544</v>
      </c>
      <c r="D573" s="38" t="s">
        <v>555</v>
      </c>
      <c r="E573" s="33" t="s">
        <v>723</v>
      </c>
      <c r="F573" s="181"/>
      <c r="G573" s="33">
        <v>5217.166666666667</v>
      </c>
      <c r="H573" s="33">
        <v>5217.166666666667</v>
      </c>
      <c r="I573" s="33">
        <v>5217.166666666667</v>
      </c>
      <c r="J573" s="33">
        <v>5217.166666666667</v>
      </c>
      <c r="K573" s="33">
        <v>5217.166666666667</v>
      </c>
      <c r="L573" s="33">
        <v>5217.166666666667</v>
      </c>
      <c r="M573" s="33"/>
      <c r="N573" s="33"/>
      <c r="O573" s="33"/>
      <c r="P573" s="33"/>
      <c r="Q573" s="181"/>
      <c r="R573" s="58"/>
      <c r="S573" s="60"/>
      <c r="T573" s="59"/>
      <c r="U573" s="60"/>
      <c r="V573" s="176">
        <f t="shared" si="353"/>
        <v>5217.166666666667</v>
      </c>
      <c r="W573" s="176">
        <f t="shared" si="354"/>
        <v>5217.166666666667</v>
      </c>
      <c r="X573" s="176">
        <f t="shared" si="355"/>
        <v>5217.166666666667</v>
      </c>
      <c r="Y573" s="176">
        <f t="shared" si="356"/>
        <v>5217.166666666667</v>
      </c>
      <c r="Z573" s="176">
        <f t="shared" si="357"/>
        <v>5217.166666666667</v>
      </c>
      <c r="AA573" s="176">
        <f t="shared" si="358"/>
        <v>5217.166666666667</v>
      </c>
      <c r="AB573" s="176">
        <f t="shared" si="359"/>
        <v>0</v>
      </c>
      <c r="AC573" s="176">
        <f t="shared" si="360"/>
        <v>0</v>
      </c>
      <c r="AD573" s="176">
        <f t="shared" si="361"/>
        <v>0</v>
      </c>
      <c r="AE573" s="176">
        <f t="shared" si="362"/>
        <v>0</v>
      </c>
      <c r="AF573" s="430">
        <f t="shared" ref="AF573:AF620" si="363">SUM(V573:AE573)</f>
        <v>31303.000000000004</v>
      </c>
      <c r="AG573" s="178">
        <f t="shared" si="341"/>
        <v>31303.000000000004</v>
      </c>
      <c r="AH573" s="203">
        <f t="shared" si="342"/>
        <v>5.7645225190992768E-4</v>
      </c>
      <c r="AI573" s="714">
        <f>IFERROR(VLOOKUP($C573,'General Information'!$B$69:$D$88,3,0),0)</f>
        <v>0.11</v>
      </c>
      <c r="AJ573" s="749">
        <f t="shared" si="343"/>
        <v>5791.0550000000012</v>
      </c>
      <c r="AK573" s="749">
        <f t="shared" si="344"/>
        <v>5791.0550000000012</v>
      </c>
      <c r="AL573" s="749">
        <f t="shared" si="345"/>
        <v>5791.0550000000012</v>
      </c>
      <c r="AM573" s="749">
        <f t="shared" si="346"/>
        <v>5791.0550000000012</v>
      </c>
      <c r="AN573" s="749">
        <f t="shared" si="347"/>
        <v>5791.0550000000012</v>
      </c>
      <c r="AO573" s="749">
        <f t="shared" si="348"/>
        <v>5791.0550000000012</v>
      </c>
      <c r="AP573" s="749">
        <f t="shared" si="349"/>
        <v>0</v>
      </c>
      <c r="AQ573" s="749">
        <f t="shared" si="350"/>
        <v>0</v>
      </c>
      <c r="AR573" s="749">
        <f t="shared" si="351"/>
        <v>0</v>
      </c>
      <c r="AS573" s="749">
        <f t="shared" si="352"/>
        <v>0</v>
      </c>
    </row>
    <row r="574" spans="1:45" x14ac:dyDescent="0.2">
      <c r="B574" s="119">
        <v>4</v>
      </c>
      <c r="C574" s="38" t="s">
        <v>548</v>
      </c>
      <c r="D574" s="38" t="s">
        <v>618</v>
      </c>
      <c r="E574" s="33"/>
      <c r="F574" s="181"/>
      <c r="G574" s="33">
        <v>91871.039778076563</v>
      </c>
      <c r="H574" s="33">
        <v>96464.591766980389</v>
      </c>
      <c r="I574" s="33">
        <v>101287.82135532942</v>
      </c>
      <c r="J574" s="33">
        <v>106352.2124230959</v>
      </c>
      <c r="K574" s="33">
        <v>111669.8230442507</v>
      </c>
      <c r="L574" s="33">
        <v>117253.31419646324</v>
      </c>
      <c r="M574" s="33"/>
      <c r="N574" s="33"/>
      <c r="O574" s="33"/>
      <c r="P574" s="33"/>
      <c r="Q574" s="181"/>
      <c r="R574" s="58"/>
      <c r="S574" s="60"/>
      <c r="T574" s="59"/>
      <c r="U574" s="60"/>
      <c r="V574" s="176">
        <f t="shared" si="353"/>
        <v>91871.039778076563</v>
      </c>
      <c r="W574" s="176">
        <f t="shared" si="354"/>
        <v>96464.591766980389</v>
      </c>
      <c r="X574" s="176">
        <f t="shared" si="355"/>
        <v>101287.82135532942</v>
      </c>
      <c r="Y574" s="176">
        <f t="shared" si="356"/>
        <v>106352.2124230959</v>
      </c>
      <c r="Z574" s="176">
        <f t="shared" si="357"/>
        <v>111669.8230442507</v>
      </c>
      <c r="AA574" s="176">
        <f t="shared" si="358"/>
        <v>117253.31419646324</v>
      </c>
      <c r="AB574" s="176">
        <f t="shared" si="359"/>
        <v>0</v>
      </c>
      <c r="AC574" s="176">
        <f t="shared" si="360"/>
        <v>0</v>
      </c>
      <c r="AD574" s="176">
        <f t="shared" si="361"/>
        <v>0</v>
      </c>
      <c r="AE574" s="176">
        <f t="shared" si="362"/>
        <v>0</v>
      </c>
      <c r="AF574" s="430">
        <f t="shared" si="363"/>
        <v>624898.80256419617</v>
      </c>
      <c r="AG574" s="178">
        <f t="shared" si="341"/>
        <v>624898.80256419617</v>
      </c>
      <c r="AH574" s="203">
        <f t="shared" si="342"/>
        <v>1.1507661308946367E-2</v>
      </c>
      <c r="AI574" s="714">
        <f>IFERROR(VLOOKUP($C574,'General Information'!$B$69:$D$88,3,0),0)</f>
        <v>0.05</v>
      </c>
      <c r="AJ574" s="749">
        <f t="shared" si="343"/>
        <v>96464.591766980389</v>
      </c>
      <c r="AK574" s="749">
        <f t="shared" si="344"/>
        <v>101287.82135532942</v>
      </c>
      <c r="AL574" s="749">
        <f t="shared" si="345"/>
        <v>106352.2124230959</v>
      </c>
      <c r="AM574" s="749">
        <f t="shared" si="346"/>
        <v>111669.8230442507</v>
      </c>
      <c r="AN574" s="749">
        <f t="shared" si="347"/>
        <v>117253.31419646324</v>
      </c>
      <c r="AO574" s="749">
        <f t="shared" si="348"/>
        <v>123115.9799062864</v>
      </c>
      <c r="AP574" s="749">
        <f t="shared" si="349"/>
        <v>0</v>
      </c>
      <c r="AQ574" s="749">
        <f t="shared" si="350"/>
        <v>0</v>
      </c>
      <c r="AR574" s="749">
        <f t="shared" si="351"/>
        <v>0</v>
      </c>
      <c r="AS574" s="749">
        <f t="shared" si="352"/>
        <v>0</v>
      </c>
    </row>
    <row r="575" spans="1:45" x14ac:dyDescent="0.2">
      <c r="B575" s="119">
        <v>5</v>
      </c>
      <c r="C575" s="38"/>
      <c r="D575" s="38"/>
      <c r="E575" s="38"/>
      <c r="F575" s="181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181"/>
      <c r="R575" s="58"/>
      <c r="S575" s="60"/>
      <c r="T575" s="59"/>
      <c r="U575" s="60"/>
      <c r="V575" s="176">
        <f t="shared" si="353"/>
        <v>0</v>
      </c>
      <c r="W575" s="176">
        <f t="shared" si="354"/>
        <v>0</v>
      </c>
      <c r="X575" s="176">
        <f t="shared" si="355"/>
        <v>0</v>
      </c>
      <c r="Y575" s="176">
        <f t="shared" si="356"/>
        <v>0</v>
      </c>
      <c r="Z575" s="176">
        <f t="shared" si="357"/>
        <v>0</v>
      </c>
      <c r="AA575" s="176">
        <f t="shared" si="358"/>
        <v>0</v>
      </c>
      <c r="AB575" s="176">
        <f t="shared" si="359"/>
        <v>0</v>
      </c>
      <c r="AC575" s="176">
        <f t="shared" si="360"/>
        <v>0</v>
      </c>
      <c r="AD575" s="176">
        <f t="shared" si="361"/>
        <v>0</v>
      </c>
      <c r="AE575" s="176">
        <f t="shared" si="362"/>
        <v>0</v>
      </c>
      <c r="AF575" s="430">
        <f t="shared" si="363"/>
        <v>0</v>
      </c>
      <c r="AG575" s="178">
        <f t="shared" si="341"/>
        <v>0</v>
      </c>
      <c r="AH575" s="203">
        <f t="shared" si="342"/>
        <v>0</v>
      </c>
      <c r="AI575" s="714">
        <f>IFERROR(VLOOKUP($C575,'General Information'!$B$69:$D$88,3,0),0)</f>
        <v>0</v>
      </c>
      <c r="AJ575" s="749">
        <f t="shared" si="343"/>
        <v>0</v>
      </c>
      <c r="AK575" s="749">
        <f t="shared" si="344"/>
        <v>0</v>
      </c>
      <c r="AL575" s="749">
        <f t="shared" si="345"/>
        <v>0</v>
      </c>
      <c r="AM575" s="749">
        <f t="shared" si="346"/>
        <v>0</v>
      </c>
      <c r="AN575" s="749">
        <f t="shared" si="347"/>
        <v>0</v>
      </c>
      <c r="AO575" s="749">
        <f t="shared" si="348"/>
        <v>0</v>
      </c>
      <c r="AP575" s="749">
        <f t="shared" si="349"/>
        <v>0</v>
      </c>
      <c r="AQ575" s="749">
        <f t="shared" si="350"/>
        <v>0</v>
      </c>
      <c r="AR575" s="749">
        <f t="shared" si="351"/>
        <v>0</v>
      </c>
      <c r="AS575" s="749">
        <f t="shared" si="352"/>
        <v>0</v>
      </c>
    </row>
    <row r="576" spans="1:45" x14ac:dyDescent="0.2">
      <c r="B576" s="119">
        <v>6</v>
      </c>
      <c r="C576" s="38"/>
      <c r="D576" s="38"/>
      <c r="E576" s="38"/>
      <c r="F576" s="181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181"/>
      <c r="R576" s="58"/>
      <c r="S576" s="60"/>
      <c r="T576" s="59"/>
      <c r="U576" s="60"/>
      <c r="V576" s="176">
        <f t="shared" si="353"/>
        <v>0</v>
      </c>
      <c r="W576" s="176">
        <f t="shared" si="354"/>
        <v>0</v>
      </c>
      <c r="X576" s="176">
        <f t="shared" si="355"/>
        <v>0</v>
      </c>
      <c r="Y576" s="176">
        <f t="shared" si="356"/>
        <v>0</v>
      </c>
      <c r="Z576" s="176">
        <f t="shared" si="357"/>
        <v>0</v>
      </c>
      <c r="AA576" s="176">
        <f t="shared" si="358"/>
        <v>0</v>
      </c>
      <c r="AB576" s="176">
        <f t="shared" si="359"/>
        <v>0</v>
      </c>
      <c r="AC576" s="176">
        <f t="shared" si="360"/>
        <v>0</v>
      </c>
      <c r="AD576" s="176">
        <f t="shared" si="361"/>
        <v>0</v>
      </c>
      <c r="AE576" s="176">
        <f t="shared" si="362"/>
        <v>0</v>
      </c>
      <c r="AF576" s="430">
        <f t="shared" si="363"/>
        <v>0</v>
      </c>
      <c r="AG576" s="178">
        <f t="shared" si="341"/>
        <v>0</v>
      </c>
      <c r="AH576" s="203">
        <f t="shared" si="342"/>
        <v>0</v>
      </c>
      <c r="AI576" s="714">
        <f>IFERROR(VLOOKUP($C576,'General Information'!$B$69:$D$88,3,0),0)</f>
        <v>0</v>
      </c>
      <c r="AJ576" s="749">
        <f t="shared" si="343"/>
        <v>0</v>
      </c>
      <c r="AK576" s="749">
        <f t="shared" si="344"/>
        <v>0</v>
      </c>
      <c r="AL576" s="749">
        <f t="shared" si="345"/>
        <v>0</v>
      </c>
      <c r="AM576" s="749">
        <f t="shared" si="346"/>
        <v>0</v>
      </c>
      <c r="AN576" s="749">
        <f t="shared" si="347"/>
        <v>0</v>
      </c>
      <c r="AO576" s="749">
        <f t="shared" si="348"/>
        <v>0</v>
      </c>
      <c r="AP576" s="749">
        <f t="shared" si="349"/>
        <v>0</v>
      </c>
      <c r="AQ576" s="749">
        <f t="shared" si="350"/>
        <v>0</v>
      </c>
      <c r="AR576" s="749">
        <f t="shared" si="351"/>
        <v>0</v>
      </c>
      <c r="AS576" s="749">
        <f t="shared" si="352"/>
        <v>0</v>
      </c>
    </row>
    <row r="577" spans="2:45" x14ac:dyDescent="0.2">
      <c r="B577" s="119">
        <v>7</v>
      </c>
      <c r="C577" s="38"/>
      <c r="D577" s="38"/>
      <c r="E577" s="33"/>
      <c r="F577" s="181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181"/>
      <c r="R577" s="58"/>
      <c r="S577" s="60"/>
      <c r="T577" s="59"/>
      <c r="U577" s="60"/>
      <c r="V577" s="176">
        <f t="shared" si="353"/>
        <v>0</v>
      </c>
      <c r="W577" s="176">
        <f t="shared" si="354"/>
        <v>0</v>
      </c>
      <c r="X577" s="176">
        <f t="shared" si="355"/>
        <v>0</v>
      </c>
      <c r="Y577" s="176">
        <f t="shared" si="356"/>
        <v>0</v>
      </c>
      <c r="Z577" s="176">
        <f t="shared" si="357"/>
        <v>0</v>
      </c>
      <c r="AA577" s="176">
        <f t="shared" si="358"/>
        <v>0</v>
      </c>
      <c r="AB577" s="176">
        <f t="shared" si="359"/>
        <v>0</v>
      </c>
      <c r="AC577" s="176">
        <f t="shared" si="360"/>
        <v>0</v>
      </c>
      <c r="AD577" s="176">
        <f t="shared" si="361"/>
        <v>0</v>
      </c>
      <c r="AE577" s="176">
        <f t="shared" si="362"/>
        <v>0</v>
      </c>
      <c r="AF577" s="430">
        <f t="shared" si="363"/>
        <v>0</v>
      </c>
      <c r="AG577" s="178">
        <f t="shared" si="341"/>
        <v>0</v>
      </c>
      <c r="AH577" s="203">
        <f t="shared" si="342"/>
        <v>0</v>
      </c>
      <c r="AI577" s="714">
        <f>IFERROR(VLOOKUP($C577,'General Information'!$B$69:$D$88,3,0),0)</f>
        <v>0</v>
      </c>
      <c r="AJ577" s="749">
        <f t="shared" si="343"/>
        <v>0</v>
      </c>
      <c r="AK577" s="749">
        <f t="shared" si="344"/>
        <v>0</v>
      </c>
      <c r="AL577" s="749">
        <f t="shared" si="345"/>
        <v>0</v>
      </c>
      <c r="AM577" s="749">
        <f t="shared" si="346"/>
        <v>0</v>
      </c>
      <c r="AN577" s="749">
        <f t="shared" si="347"/>
        <v>0</v>
      </c>
      <c r="AO577" s="749">
        <f t="shared" si="348"/>
        <v>0</v>
      </c>
      <c r="AP577" s="749">
        <f t="shared" si="349"/>
        <v>0</v>
      </c>
      <c r="AQ577" s="749">
        <f t="shared" si="350"/>
        <v>0</v>
      </c>
      <c r="AR577" s="749">
        <f t="shared" si="351"/>
        <v>0</v>
      </c>
      <c r="AS577" s="749">
        <f t="shared" si="352"/>
        <v>0</v>
      </c>
    </row>
    <row r="578" spans="2:45" x14ac:dyDescent="0.2">
      <c r="B578" s="119">
        <v>8</v>
      </c>
      <c r="C578" s="38"/>
      <c r="D578" s="38"/>
      <c r="E578" s="33"/>
      <c r="F578" s="181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181"/>
      <c r="R578" s="58"/>
      <c r="S578" s="60"/>
      <c r="T578" s="59"/>
      <c r="U578" s="60"/>
      <c r="V578" s="176">
        <f t="shared" si="353"/>
        <v>0</v>
      </c>
      <c r="W578" s="176">
        <f t="shared" si="354"/>
        <v>0</v>
      </c>
      <c r="X578" s="176">
        <f t="shared" si="355"/>
        <v>0</v>
      </c>
      <c r="Y578" s="176">
        <f t="shared" si="356"/>
        <v>0</v>
      </c>
      <c r="Z578" s="176">
        <f t="shared" si="357"/>
        <v>0</v>
      </c>
      <c r="AA578" s="176">
        <f t="shared" si="358"/>
        <v>0</v>
      </c>
      <c r="AB578" s="176">
        <f t="shared" si="359"/>
        <v>0</v>
      </c>
      <c r="AC578" s="176">
        <f t="shared" si="360"/>
        <v>0</v>
      </c>
      <c r="AD578" s="176">
        <f t="shared" si="361"/>
        <v>0</v>
      </c>
      <c r="AE578" s="176">
        <f t="shared" si="362"/>
        <v>0</v>
      </c>
      <c r="AF578" s="430">
        <f t="shared" si="363"/>
        <v>0</v>
      </c>
      <c r="AG578" s="178">
        <f t="shared" si="341"/>
        <v>0</v>
      </c>
      <c r="AH578" s="203">
        <f t="shared" si="342"/>
        <v>0</v>
      </c>
      <c r="AI578" s="714">
        <f>IFERROR(VLOOKUP($C578,'General Information'!$B$69:$D$88,3,0),0)</f>
        <v>0</v>
      </c>
      <c r="AJ578" s="749">
        <f t="shared" si="343"/>
        <v>0</v>
      </c>
      <c r="AK578" s="749">
        <f t="shared" si="344"/>
        <v>0</v>
      </c>
      <c r="AL578" s="749">
        <f t="shared" si="345"/>
        <v>0</v>
      </c>
      <c r="AM578" s="749">
        <f t="shared" si="346"/>
        <v>0</v>
      </c>
      <c r="AN578" s="749">
        <f t="shared" si="347"/>
        <v>0</v>
      </c>
      <c r="AO578" s="749">
        <f t="shared" si="348"/>
        <v>0</v>
      </c>
      <c r="AP578" s="749">
        <f t="shared" si="349"/>
        <v>0</v>
      </c>
      <c r="AQ578" s="749">
        <f t="shared" si="350"/>
        <v>0</v>
      </c>
      <c r="AR578" s="749">
        <f t="shared" si="351"/>
        <v>0</v>
      </c>
      <c r="AS578" s="749">
        <f t="shared" si="352"/>
        <v>0</v>
      </c>
    </row>
    <row r="579" spans="2:45" x14ac:dyDescent="0.2">
      <c r="B579" s="119">
        <v>9</v>
      </c>
      <c r="C579" s="38"/>
      <c r="D579" s="38"/>
      <c r="E579" s="33"/>
      <c r="F579" s="181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181"/>
      <c r="R579" s="58"/>
      <c r="S579" s="60"/>
      <c r="T579" s="59"/>
      <c r="U579" s="60"/>
      <c r="V579" s="176">
        <f t="shared" si="353"/>
        <v>0</v>
      </c>
      <c r="W579" s="176">
        <f t="shared" si="354"/>
        <v>0</v>
      </c>
      <c r="X579" s="176">
        <f t="shared" si="355"/>
        <v>0</v>
      </c>
      <c r="Y579" s="176">
        <f t="shared" si="356"/>
        <v>0</v>
      </c>
      <c r="Z579" s="176">
        <f t="shared" si="357"/>
        <v>0</v>
      </c>
      <c r="AA579" s="176">
        <f t="shared" si="358"/>
        <v>0</v>
      </c>
      <c r="AB579" s="176">
        <f t="shared" si="359"/>
        <v>0</v>
      </c>
      <c r="AC579" s="176">
        <f t="shared" si="360"/>
        <v>0</v>
      </c>
      <c r="AD579" s="176">
        <f t="shared" si="361"/>
        <v>0</v>
      </c>
      <c r="AE579" s="176">
        <f t="shared" si="362"/>
        <v>0</v>
      </c>
      <c r="AF579" s="430">
        <f t="shared" si="363"/>
        <v>0</v>
      </c>
      <c r="AG579" s="178">
        <f t="shared" si="341"/>
        <v>0</v>
      </c>
      <c r="AH579" s="203">
        <f t="shared" si="342"/>
        <v>0</v>
      </c>
      <c r="AI579" s="714">
        <f>IFERROR(VLOOKUP($C579,'General Information'!$B$69:$D$88,3,0),0)</f>
        <v>0</v>
      </c>
      <c r="AJ579" s="749">
        <f t="shared" si="343"/>
        <v>0</v>
      </c>
      <c r="AK579" s="749">
        <f t="shared" si="344"/>
        <v>0</v>
      </c>
      <c r="AL579" s="749">
        <f t="shared" si="345"/>
        <v>0</v>
      </c>
      <c r="AM579" s="749">
        <f t="shared" si="346"/>
        <v>0</v>
      </c>
      <c r="AN579" s="749">
        <f t="shared" si="347"/>
        <v>0</v>
      </c>
      <c r="AO579" s="749">
        <f t="shared" si="348"/>
        <v>0</v>
      </c>
      <c r="AP579" s="749">
        <f t="shared" si="349"/>
        <v>0</v>
      </c>
      <c r="AQ579" s="749">
        <f t="shared" si="350"/>
        <v>0</v>
      </c>
      <c r="AR579" s="749">
        <f t="shared" si="351"/>
        <v>0</v>
      </c>
      <c r="AS579" s="749">
        <f t="shared" si="352"/>
        <v>0</v>
      </c>
    </row>
    <row r="580" spans="2:45" x14ac:dyDescent="0.2">
      <c r="B580" s="119">
        <v>10</v>
      </c>
      <c r="C580" s="38"/>
      <c r="D580" s="38"/>
      <c r="E580" s="33"/>
      <c r="F580" s="181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181"/>
      <c r="R580" s="58"/>
      <c r="S580" s="60"/>
      <c r="T580" s="59"/>
      <c r="U580" s="60"/>
      <c r="V580" s="176">
        <f t="shared" si="353"/>
        <v>0</v>
      </c>
      <c r="W580" s="176">
        <f t="shared" si="354"/>
        <v>0</v>
      </c>
      <c r="X580" s="176">
        <f t="shared" si="355"/>
        <v>0</v>
      </c>
      <c r="Y580" s="176">
        <f t="shared" si="356"/>
        <v>0</v>
      </c>
      <c r="Z580" s="176">
        <f t="shared" si="357"/>
        <v>0</v>
      </c>
      <c r="AA580" s="176">
        <f t="shared" si="358"/>
        <v>0</v>
      </c>
      <c r="AB580" s="176">
        <f t="shared" si="359"/>
        <v>0</v>
      </c>
      <c r="AC580" s="176">
        <f t="shared" si="360"/>
        <v>0</v>
      </c>
      <c r="AD580" s="176">
        <f t="shared" si="361"/>
        <v>0</v>
      </c>
      <c r="AE580" s="176">
        <f t="shared" si="362"/>
        <v>0</v>
      </c>
      <c r="AF580" s="430">
        <f t="shared" si="363"/>
        <v>0</v>
      </c>
      <c r="AG580" s="178">
        <f t="shared" si="341"/>
        <v>0</v>
      </c>
      <c r="AH580" s="203">
        <f t="shared" si="342"/>
        <v>0</v>
      </c>
      <c r="AI580" s="714">
        <f>IFERROR(VLOOKUP($C580,'General Information'!$B$69:$D$88,3,0),0)</f>
        <v>0</v>
      </c>
      <c r="AJ580" s="749">
        <f t="shared" si="343"/>
        <v>0</v>
      </c>
      <c r="AK580" s="749">
        <f t="shared" si="344"/>
        <v>0</v>
      </c>
      <c r="AL580" s="749">
        <f t="shared" si="345"/>
        <v>0</v>
      </c>
      <c r="AM580" s="749">
        <f t="shared" si="346"/>
        <v>0</v>
      </c>
      <c r="AN580" s="749">
        <f t="shared" si="347"/>
        <v>0</v>
      </c>
      <c r="AO580" s="749">
        <f t="shared" si="348"/>
        <v>0</v>
      </c>
      <c r="AP580" s="749">
        <f t="shared" si="349"/>
        <v>0</v>
      </c>
      <c r="AQ580" s="749">
        <f t="shared" si="350"/>
        <v>0</v>
      </c>
      <c r="AR580" s="749">
        <f t="shared" si="351"/>
        <v>0</v>
      </c>
      <c r="AS580" s="749">
        <f t="shared" si="352"/>
        <v>0</v>
      </c>
    </row>
    <row r="581" spans="2:45" x14ac:dyDescent="0.2">
      <c r="B581" s="119">
        <v>11</v>
      </c>
      <c r="C581" s="38"/>
      <c r="D581" s="38"/>
      <c r="E581" s="33"/>
      <c r="F581" s="181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181"/>
      <c r="R581" s="58"/>
      <c r="S581" s="60"/>
      <c r="T581" s="59"/>
      <c r="U581" s="60"/>
      <c r="V581" s="176">
        <f t="shared" si="353"/>
        <v>0</v>
      </c>
      <c r="W581" s="176">
        <f t="shared" si="354"/>
        <v>0</v>
      </c>
      <c r="X581" s="176">
        <f t="shared" si="355"/>
        <v>0</v>
      </c>
      <c r="Y581" s="176">
        <f t="shared" si="356"/>
        <v>0</v>
      </c>
      <c r="Z581" s="176">
        <f t="shared" si="357"/>
        <v>0</v>
      </c>
      <c r="AA581" s="176">
        <f t="shared" si="358"/>
        <v>0</v>
      </c>
      <c r="AB581" s="176">
        <f t="shared" si="359"/>
        <v>0</v>
      </c>
      <c r="AC581" s="176">
        <f t="shared" si="360"/>
        <v>0</v>
      </c>
      <c r="AD581" s="176">
        <f t="shared" si="361"/>
        <v>0</v>
      </c>
      <c r="AE581" s="176">
        <f t="shared" si="362"/>
        <v>0</v>
      </c>
      <c r="AF581" s="430">
        <f t="shared" si="363"/>
        <v>0</v>
      </c>
      <c r="AG581" s="178">
        <f t="shared" si="341"/>
        <v>0</v>
      </c>
      <c r="AH581" s="203">
        <f t="shared" si="342"/>
        <v>0</v>
      </c>
      <c r="AI581" s="714">
        <f>IFERROR(VLOOKUP($C581,'General Information'!$B$69:$D$88,3,0),0)</f>
        <v>0</v>
      </c>
      <c r="AJ581" s="749">
        <f t="shared" si="343"/>
        <v>0</v>
      </c>
      <c r="AK581" s="749">
        <f t="shared" si="344"/>
        <v>0</v>
      </c>
      <c r="AL581" s="749">
        <f t="shared" si="345"/>
        <v>0</v>
      </c>
      <c r="AM581" s="749">
        <f t="shared" si="346"/>
        <v>0</v>
      </c>
      <c r="AN581" s="749">
        <f t="shared" si="347"/>
        <v>0</v>
      </c>
      <c r="AO581" s="749">
        <f t="shared" si="348"/>
        <v>0</v>
      </c>
      <c r="AP581" s="749">
        <f t="shared" si="349"/>
        <v>0</v>
      </c>
      <c r="AQ581" s="749">
        <f t="shared" si="350"/>
        <v>0</v>
      </c>
      <c r="AR581" s="749">
        <f t="shared" si="351"/>
        <v>0</v>
      </c>
      <c r="AS581" s="749">
        <f t="shared" si="352"/>
        <v>0</v>
      </c>
    </row>
    <row r="582" spans="2:45" x14ac:dyDescent="0.2">
      <c r="B582" s="119">
        <v>12</v>
      </c>
      <c r="C582" s="38"/>
      <c r="D582" s="38"/>
      <c r="E582" s="33"/>
      <c r="F582" s="181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181"/>
      <c r="R582" s="58"/>
      <c r="S582" s="60"/>
      <c r="T582" s="59"/>
      <c r="U582" s="60"/>
      <c r="V582" s="176">
        <f t="shared" si="353"/>
        <v>0</v>
      </c>
      <c r="W582" s="176">
        <f t="shared" si="354"/>
        <v>0</v>
      </c>
      <c r="X582" s="176">
        <f t="shared" si="355"/>
        <v>0</v>
      </c>
      <c r="Y582" s="176">
        <f t="shared" si="356"/>
        <v>0</v>
      </c>
      <c r="Z582" s="176">
        <f t="shared" si="357"/>
        <v>0</v>
      </c>
      <c r="AA582" s="176">
        <f t="shared" si="358"/>
        <v>0</v>
      </c>
      <c r="AB582" s="176">
        <f t="shared" si="359"/>
        <v>0</v>
      </c>
      <c r="AC582" s="176">
        <f t="shared" si="360"/>
        <v>0</v>
      </c>
      <c r="AD582" s="176">
        <f t="shared" si="361"/>
        <v>0</v>
      </c>
      <c r="AE582" s="176">
        <f t="shared" si="362"/>
        <v>0</v>
      </c>
      <c r="AF582" s="430">
        <f t="shared" si="363"/>
        <v>0</v>
      </c>
      <c r="AG582" s="178">
        <f t="shared" si="341"/>
        <v>0</v>
      </c>
      <c r="AH582" s="203">
        <f t="shared" si="342"/>
        <v>0</v>
      </c>
      <c r="AI582" s="714">
        <f>IFERROR(VLOOKUP($C582,'General Information'!$B$69:$D$88,3,0),0)</f>
        <v>0</v>
      </c>
      <c r="AJ582" s="749">
        <f t="shared" si="343"/>
        <v>0</v>
      </c>
      <c r="AK582" s="749">
        <f t="shared" si="344"/>
        <v>0</v>
      </c>
      <c r="AL582" s="749">
        <f t="shared" si="345"/>
        <v>0</v>
      </c>
      <c r="AM582" s="749">
        <f t="shared" si="346"/>
        <v>0</v>
      </c>
      <c r="AN582" s="749">
        <f t="shared" si="347"/>
        <v>0</v>
      </c>
      <c r="AO582" s="749">
        <f t="shared" si="348"/>
        <v>0</v>
      </c>
      <c r="AP582" s="749">
        <f t="shared" si="349"/>
        <v>0</v>
      </c>
      <c r="AQ582" s="749">
        <f t="shared" si="350"/>
        <v>0</v>
      </c>
      <c r="AR582" s="749">
        <f t="shared" si="351"/>
        <v>0</v>
      </c>
      <c r="AS582" s="749">
        <f t="shared" si="352"/>
        <v>0</v>
      </c>
    </row>
    <row r="583" spans="2:45" x14ac:dyDescent="0.2">
      <c r="B583" s="119">
        <v>13</v>
      </c>
      <c r="C583" s="38"/>
      <c r="D583" s="38"/>
      <c r="E583" s="33"/>
      <c r="F583" s="181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181"/>
      <c r="R583" s="58"/>
      <c r="S583" s="60"/>
      <c r="T583" s="59"/>
      <c r="U583" s="60"/>
      <c r="V583" s="176">
        <f t="shared" si="353"/>
        <v>0</v>
      </c>
      <c r="W583" s="176">
        <f t="shared" si="354"/>
        <v>0</v>
      </c>
      <c r="X583" s="176">
        <f t="shared" si="355"/>
        <v>0</v>
      </c>
      <c r="Y583" s="176">
        <f t="shared" si="356"/>
        <v>0</v>
      </c>
      <c r="Z583" s="176">
        <f t="shared" si="357"/>
        <v>0</v>
      </c>
      <c r="AA583" s="176">
        <f t="shared" si="358"/>
        <v>0</v>
      </c>
      <c r="AB583" s="176">
        <f t="shared" si="359"/>
        <v>0</v>
      </c>
      <c r="AC583" s="176">
        <f t="shared" si="360"/>
        <v>0</v>
      </c>
      <c r="AD583" s="176">
        <f t="shared" si="361"/>
        <v>0</v>
      </c>
      <c r="AE583" s="176">
        <f t="shared" si="362"/>
        <v>0</v>
      </c>
      <c r="AF583" s="430">
        <f t="shared" si="363"/>
        <v>0</v>
      </c>
      <c r="AG583" s="178">
        <f t="shared" si="341"/>
        <v>0</v>
      </c>
      <c r="AH583" s="203">
        <f t="shared" si="342"/>
        <v>0</v>
      </c>
      <c r="AI583" s="714">
        <f>IFERROR(VLOOKUP($C583,'General Information'!$B$69:$D$88,3,0),0)</f>
        <v>0</v>
      </c>
      <c r="AJ583" s="749">
        <f t="shared" si="343"/>
        <v>0</v>
      </c>
      <c r="AK583" s="749">
        <f t="shared" si="344"/>
        <v>0</v>
      </c>
      <c r="AL583" s="749">
        <f t="shared" si="345"/>
        <v>0</v>
      </c>
      <c r="AM583" s="749">
        <f t="shared" si="346"/>
        <v>0</v>
      </c>
      <c r="AN583" s="749">
        <f t="shared" si="347"/>
        <v>0</v>
      </c>
      <c r="AO583" s="749">
        <f t="shared" si="348"/>
        <v>0</v>
      </c>
      <c r="AP583" s="749">
        <f t="shared" si="349"/>
        <v>0</v>
      </c>
      <c r="AQ583" s="749">
        <f t="shared" si="350"/>
        <v>0</v>
      </c>
      <c r="AR583" s="749">
        <f t="shared" si="351"/>
        <v>0</v>
      </c>
      <c r="AS583" s="749">
        <f t="shared" si="352"/>
        <v>0</v>
      </c>
    </row>
    <row r="584" spans="2:45" x14ac:dyDescent="0.2">
      <c r="B584" s="119">
        <v>14</v>
      </c>
      <c r="C584" s="38"/>
      <c r="D584" s="38"/>
      <c r="E584" s="33"/>
      <c r="F584" s="181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181"/>
      <c r="R584" s="58"/>
      <c r="S584" s="60"/>
      <c r="T584" s="59"/>
      <c r="U584" s="60"/>
      <c r="V584" s="176">
        <f t="shared" si="353"/>
        <v>0</v>
      </c>
      <c r="W584" s="176">
        <f t="shared" si="354"/>
        <v>0</v>
      </c>
      <c r="X584" s="176">
        <f t="shared" si="355"/>
        <v>0</v>
      </c>
      <c r="Y584" s="176">
        <f t="shared" si="356"/>
        <v>0</v>
      </c>
      <c r="Z584" s="176">
        <f t="shared" si="357"/>
        <v>0</v>
      </c>
      <c r="AA584" s="176">
        <f t="shared" si="358"/>
        <v>0</v>
      </c>
      <c r="AB584" s="176">
        <f t="shared" si="359"/>
        <v>0</v>
      </c>
      <c r="AC584" s="176">
        <f t="shared" si="360"/>
        <v>0</v>
      </c>
      <c r="AD584" s="176">
        <f t="shared" si="361"/>
        <v>0</v>
      </c>
      <c r="AE584" s="176">
        <f t="shared" si="362"/>
        <v>0</v>
      </c>
      <c r="AF584" s="430">
        <f t="shared" si="363"/>
        <v>0</v>
      </c>
      <c r="AG584" s="178">
        <f t="shared" si="341"/>
        <v>0</v>
      </c>
      <c r="AH584" s="203">
        <f t="shared" si="342"/>
        <v>0</v>
      </c>
      <c r="AI584" s="714">
        <f>IFERROR(VLOOKUP($C584,'General Information'!$B$69:$D$88,3,0),0)</f>
        <v>0</v>
      </c>
      <c r="AJ584" s="749">
        <f t="shared" si="343"/>
        <v>0</v>
      </c>
      <c r="AK584" s="749">
        <f t="shared" si="344"/>
        <v>0</v>
      </c>
      <c r="AL584" s="749">
        <f t="shared" si="345"/>
        <v>0</v>
      </c>
      <c r="AM584" s="749">
        <f t="shared" si="346"/>
        <v>0</v>
      </c>
      <c r="AN584" s="749">
        <f t="shared" si="347"/>
        <v>0</v>
      </c>
      <c r="AO584" s="749">
        <f t="shared" si="348"/>
        <v>0</v>
      </c>
      <c r="AP584" s="749">
        <f t="shared" si="349"/>
        <v>0</v>
      </c>
      <c r="AQ584" s="749">
        <f t="shared" si="350"/>
        <v>0</v>
      </c>
      <c r="AR584" s="749">
        <f t="shared" si="351"/>
        <v>0</v>
      </c>
      <c r="AS584" s="749">
        <f t="shared" si="352"/>
        <v>0</v>
      </c>
    </row>
    <row r="585" spans="2:45" x14ac:dyDescent="0.2">
      <c r="B585" s="119">
        <v>15</v>
      </c>
      <c r="C585" s="38"/>
      <c r="D585" s="38"/>
      <c r="E585" s="33"/>
      <c r="F585" s="181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181"/>
      <c r="R585" s="58"/>
      <c r="S585" s="60"/>
      <c r="T585" s="59"/>
      <c r="U585" s="60"/>
      <c r="V585" s="176">
        <f t="shared" si="353"/>
        <v>0</v>
      </c>
      <c r="W585" s="176">
        <f t="shared" si="354"/>
        <v>0</v>
      </c>
      <c r="X585" s="176">
        <f t="shared" si="355"/>
        <v>0</v>
      </c>
      <c r="Y585" s="176">
        <f t="shared" si="356"/>
        <v>0</v>
      </c>
      <c r="Z585" s="176">
        <f t="shared" si="357"/>
        <v>0</v>
      </c>
      <c r="AA585" s="176">
        <f t="shared" si="358"/>
        <v>0</v>
      </c>
      <c r="AB585" s="176">
        <f t="shared" si="359"/>
        <v>0</v>
      </c>
      <c r="AC585" s="176">
        <f t="shared" si="360"/>
        <v>0</v>
      </c>
      <c r="AD585" s="176">
        <f t="shared" si="361"/>
        <v>0</v>
      </c>
      <c r="AE585" s="176">
        <f t="shared" si="362"/>
        <v>0</v>
      </c>
      <c r="AF585" s="430">
        <f t="shared" si="363"/>
        <v>0</v>
      </c>
      <c r="AG585" s="178">
        <f t="shared" si="341"/>
        <v>0</v>
      </c>
      <c r="AH585" s="203">
        <f t="shared" si="342"/>
        <v>0</v>
      </c>
      <c r="AI585" s="714">
        <f>IFERROR(VLOOKUP($C585,'General Information'!$B$69:$D$88,3,0),0)</f>
        <v>0</v>
      </c>
      <c r="AJ585" s="749">
        <f t="shared" si="343"/>
        <v>0</v>
      </c>
      <c r="AK585" s="749">
        <f t="shared" si="344"/>
        <v>0</v>
      </c>
      <c r="AL585" s="749">
        <f t="shared" si="345"/>
        <v>0</v>
      </c>
      <c r="AM585" s="749">
        <f t="shared" si="346"/>
        <v>0</v>
      </c>
      <c r="AN585" s="749">
        <f t="shared" si="347"/>
        <v>0</v>
      </c>
      <c r="AO585" s="749">
        <f t="shared" si="348"/>
        <v>0</v>
      </c>
      <c r="AP585" s="749">
        <f t="shared" si="349"/>
        <v>0</v>
      </c>
      <c r="AQ585" s="749">
        <f t="shared" si="350"/>
        <v>0</v>
      </c>
      <c r="AR585" s="749">
        <f t="shared" si="351"/>
        <v>0</v>
      </c>
      <c r="AS585" s="749">
        <f t="shared" si="352"/>
        <v>0</v>
      </c>
    </row>
    <row r="586" spans="2:45" x14ac:dyDescent="0.2">
      <c r="B586" s="119">
        <v>16</v>
      </c>
      <c r="C586" s="38"/>
      <c r="D586" s="38"/>
      <c r="E586" s="33"/>
      <c r="F586" s="181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181"/>
      <c r="R586" s="58"/>
      <c r="S586" s="60"/>
      <c r="T586" s="59"/>
      <c r="U586" s="60"/>
      <c r="V586" s="176">
        <f t="shared" si="353"/>
        <v>0</v>
      </c>
      <c r="W586" s="176">
        <f t="shared" si="354"/>
        <v>0</v>
      </c>
      <c r="X586" s="176">
        <f t="shared" si="355"/>
        <v>0</v>
      </c>
      <c r="Y586" s="176">
        <f t="shared" si="356"/>
        <v>0</v>
      </c>
      <c r="Z586" s="176">
        <f t="shared" si="357"/>
        <v>0</v>
      </c>
      <c r="AA586" s="176">
        <f t="shared" si="358"/>
        <v>0</v>
      </c>
      <c r="AB586" s="176">
        <f t="shared" si="359"/>
        <v>0</v>
      </c>
      <c r="AC586" s="176">
        <f t="shared" si="360"/>
        <v>0</v>
      </c>
      <c r="AD586" s="176">
        <f t="shared" si="361"/>
        <v>0</v>
      </c>
      <c r="AE586" s="176">
        <f t="shared" si="362"/>
        <v>0</v>
      </c>
      <c r="AF586" s="430">
        <f t="shared" si="363"/>
        <v>0</v>
      </c>
      <c r="AG586" s="178">
        <f t="shared" si="341"/>
        <v>0</v>
      </c>
      <c r="AH586" s="203">
        <f t="shared" si="342"/>
        <v>0</v>
      </c>
      <c r="AI586" s="714">
        <f>IFERROR(VLOOKUP($C586,'General Information'!$B$69:$D$88,3,0),0)</f>
        <v>0</v>
      </c>
      <c r="AJ586" s="749">
        <f t="shared" si="343"/>
        <v>0</v>
      </c>
      <c r="AK586" s="749">
        <f t="shared" si="344"/>
        <v>0</v>
      </c>
      <c r="AL586" s="749">
        <f t="shared" si="345"/>
        <v>0</v>
      </c>
      <c r="AM586" s="749">
        <f t="shared" si="346"/>
        <v>0</v>
      </c>
      <c r="AN586" s="749">
        <f t="shared" si="347"/>
        <v>0</v>
      </c>
      <c r="AO586" s="749">
        <f t="shared" si="348"/>
        <v>0</v>
      </c>
      <c r="AP586" s="749">
        <f t="shared" si="349"/>
        <v>0</v>
      </c>
      <c r="AQ586" s="749">
        <f t="shared" si="350"/>
        <v>0</v>
      </c>
      <c r="AR586" s="749">
        <f t="shared" si="351"/>
        <v>0</v>
      </c>
      <c r="AS586" s="749">
        <f t="shared" si="352"/>
        <v>0</v>
      </c>
    </row>
    <row r="587" spans="2:45" x14ac:dyDescent="0.2">
      <c r="B587" s="119">
        <v>17</v>
      </c>
      <c r="C587" s="38"/>
      <c r="D587" s="38"/>
      <c r="E587" s="33"/>
      <c r="F587" s="181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181"/>
      <c r="R587" s="58"/>
      <c r="S587" s="60"/>
      <c r="T587" s="59"/>
      <c r="U587" s="60"/>
      <c r="V587" s="176">
        <f t="shared" si="353"/>
        <v>0</v>
      </c>
      <c r="W587" s="176">
        <f t="shared" si="354"/>
        <v>0</v>
      </c>
      <c r="X587" s="176">
        <f t="shared" si="355"/>
        <v>0</v>
      </c>
      <c r="Y587" s="176">
        <f t="shared" si="356"/>
        <v>0</v>
      </c>
      <c r="Z587" s="176">
        <f t="shared" si="357"/>
        <v>0</v>
      </c>
      <c r="AA587" s="176">
        <f t="shared" si="358"/>
        <v>0</v>
      </c>
      <c r="AB587" s="176">
        <f t="shared" si="359"/>
        <v>0</v>
      </c>
      <c r="AC587" s="176">
        <f t="shared" si="360"/>
        <v>0</v>
      </c>
      <c r="AD587" s="176">
        <f t="shared" si="361"/>
        <v>0</v>
      </c>
      <c r="AE587" s="176">
        <f t="shared" si="362"/>
        <v>0</v>
      </c>
      <c r="AF587" s="430">
        <f t="shared" si="363"/>
        <v>0</v>
      </c>
      <c r="AG587" s="178">
        <f t="shared" si="341"/>
        <v>0</v>
      </c>
      <c r="AH587" s="203">
        <f t="shared" si="342"/>
        <v>0</v>
      </c>
      <c r="AI587" s="714">
        <f>IFERROR(VLOOKUP($C587,'General Information'!$B$69:$D$88,3,0),0)</f>
        <v>0</v>
      </c>
      <c r="AJ587" s="749">
        <f t="shared" si="343"/>
        <v>0</v>
      </c>
      <c r="AK587" s="749">
        <f t="shared" si="344"/>
        <v>0</v>
      </c>
      <c r="AL587" s="749">
        <f t="shared" si="345"/>
        <v>0</v>
      </c>
      <c r="AM587" s="749">
        <f t="shared" si="346"/>
        <v>0</v>
      </c>
      <c r="AN587" s="749">
        <f t="shared" si="347"/>
        <v>0</v>
      </c>
      <c r="AO587" s="749">
        <f t="shared" si="348"/>
        <v>0</v>
      </c>
      <c r="AP587" s="749">
        <f t="shared" si="349"/>
        <v>0</v>
      </c>
      <c r="AQ587" s="749">
        <f t="shared" si="350"/>
        <v>0</v>
      </c>
      <c r="AR587" s="749">
        <f t="shared" si="351"/>
        <v>0</v>
      </c>
      <c r="AS587" s="749">
        <f t="shared" si="352"/>
        <v>0</v>
      </c>
    </row>
    <row r="588" spans="2:45" x14ac:dyDescent="0.2">
      <c r="B588" s="119">
        <v>18</v>
      </c>
      <c r="C588" s="38"/>
      <c r="D588" s="38"/>
      <c r="E588" s="33"/>
      <c r="F588" s="181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181"/>
      <c r="R588" s="58"/>
      <c r="S588" s="60"/>
      <c r="T588" s="59"/>
      <c r="U588" s="60"/>
      <c r="V588" s="176">
        <f t="shared" si="353"/>
        <v>0</v>
      </c>
      <c r="W588" s="176">
        <f t="shared" si="354"/>
        <v>0</v>
      </c>
      <c r="X588" s="176">
        <f t="shared" si="355"/>
        <v>0</v>
      </c>
      <c r="Y588" s="176">
        <f t="shared" si="356"/>
        <v>0</v>
      </c>
      <c r="Z588" s="176">
        <f t="shared" si="357"/>
        <v>0</v>
      </c>
      <c r="AA588" s="176">
        <f t="shared" si="358"/>
        <v>0</v>
      </c>
      <c r="AB588" s="176">
        <f t="shared" si="359"/>
        <v>0</v>
      </c>
      <c r="AC588" s="176">
        <f t="shared" si="360"/>
        <v>0</v>
      </c>
      <c r="AD588" s="176">
        <f t="shared" si="361"/>
        <v>0</v>
      </c>
      <c r="AE588" s="176">
        <f t="shared" si="362"/>
        <v>0</v>
      </c>
      <c r="AF588" s="430">
        <f t="shared" si="363"/>
        <v>0</v>
      </c>
      <c r="AG588" s="178">
        <f t="shared" si="341"/>
        <v>0</v>
      </c>
      <c r="AH588" s="203">
        <f t="shared" si="342"/>
        <v>0</v>
      </c>
      <c r="AI588" s="714">
        <f>IFERROR(VLOOKUP($C588,'General Information'!$B$69:$D$88,3,0),0)</f>
        <v>0</v>
      </c>
      <c r="AJ588" s="749">
        <f t="shared" si="343"/>
        <v>0</v>
      </c>
      <c r="AK588" s="749">
        <f t="shared" si="344"/>
        <v>0</v>
      </c>
      <c r="AL588" s="749">
        <f t="shared" si="345"/>
        <v>0</v>
      </c>
      <c r="AM588" s="749">
        <f t="shared" si="346"/>
        <v>0</v>
      </c>
      <c r="AN588" s="749">
        <f t="shared" si="347"/>
        <v>0</v>
      </c>
      <c r="AO588" s="749">
        <f t="shared" si="348"/>
        <v>0</v>
      </c>
      <c r="AP588" s="749">
        <f t="shared" si="349"/>
        <v>0</v>
      </c>
      <c r="AQ588" s="749">
        <f t="shared" si="350"/>
        <v>0</v>
      </c>
      <c r="AR588" s="749">
        <f t="shared" si="351"/>
        <v>0</v>
      </c>
      <c r="AS588" s="749">
        <f t="shared" si="352"/>
        <v>0</v>
      </c>
    </row>
    <row r="589" spans="2:45" x14ac:dyDescent="0.2">
      <c r="B589" s="119">
        <v>19</v>
      </c>
      <c r="C589" s="38"/>
      <c r="D589" s="38"/>
      <c r="E589" s="33"/>
      <c r="F589" s="181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181"/>
      <c r="R589" s="58"/>
      <c r="S589" s="60"/>
      <c r="T589" s="59"/>
      <c r="U589" s="60"/>
      <c r="V589" s="176">
        <f t="shared" si="353"/>
        <v>0</v>
      </c>
      <c r="W589" s="176">
        <f t="shared" si="354"/>
        <v>0</v>
      </c>
      <c r="X589" s="176">
        <f t="shared" si="355"/>
        <v>0</v>
      </c>
      <c r="Y589" s="176">
        <f t="shared" si="356"/>
        <v>0</v>
      </c>
      <c r="Z589" s="176">
        <f t="shared" si="357"/>
        <v>0</v>
      </c>
      <c r="AA589" s="176">
        <f t="shared" si="358"/>
        <v>0</v>
      </c>
      <c r="AB589" s="176">
        <f t="shared" si="359"/>
        <v>0</v>
      </c>
      <c r="AC589" s="176">
        <f t="shared" si="360"/>
        <v>0</v>
      </c>
      <c r="AD589" s="176">
        <f t="shared" si="361"/>
        <v>0</v>
      </c>
      <c r="AE589" s="176">
        <f t="shared" si="362"/>
        <v>0</v>
      </c>
      <c r="AF589" s="430">
        <f t="shared" si="363"/>
        <v>0</v>
      </c>
      <c r="AG589" s="178">
        <f t="shared" si="341"/>
        <v>0</v>
      </c>
      <c r="AH589" s="203">
        <f t="shared" si="342"/>
        <v>0</v>
      </c>
      <c r="AI589" s="714">
        <f>IFERROR(VLOOKUP($C589,'General Information'!$B$69:$D$88,3,0),0)</f>
        <v>0</v>
      </c>
      <c r="AJ589" s="749">
        <f t="shared" si="343"/>
        <v>0</v>
      </c>
      <c r="AK589" s="749">
        <f t="shared" si="344"/>
        <v>0</v>
      </c>
      <c r="AL589" s="749">
        <f t="shared" si="345"/>
        <v>0</v>
      </c>
      <c r="AM589" s="749">
        <f t="shared" si="346"/>
        <v>0</v>
      </c>
      <c r="AN589" s="749">
        <f t="shared" si="347"/>
        <v>0</v>
      </c>
      <c r="AO589" s="749">
        <f t="shared" si="348"/>
        <v>0</v>
      </c>
      <c r="AP589" s="749">
        <f t="shared" si="349"/>
        <v>0</v>
      </c>
      <c r="AQ589" s="749">
        <f t="shared" si="350"/>
        <v>0</v>
      </c>
      <c r="AR589" s="749">
        <f t="shared" si="351"/>
        <v>0</v>
      </c>
      <c r="AS589" s="749">
        <f t="shared" si="352"/>
        <v>0</v>
      </c>
    </row>
    <row r="590" spans="2:45" x14ac:dyDescent="0.2">
      <c r="B590" s="119">
        <v>20</v>
      </c>
      <c r="C590" s="38"/>
      <c r="D590" s="38"/>
      <c r="E590" s="33"/>
      <c r="F590" s="181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181"/>
      <c r="R590" s="58"/>
      <c r="S590" s="60"/>
      <c r="T590" s="59"/>
      <c r="U590" s="60"/>
      <c r="V590" s="176">
        <f t="shared" si="353"/>
        <v>0</v>
      </c>
      <c r="W590" s="176">
        <f t="shared" si="354"/>
        <v>0</v>
      </c>
      <c r="X590" s="176">
        <f t="shared" si="355"/>
        <v>0</v>
      </c>
      <c r="Y590" s="176">
        <f t="shared" si="356"/>
        <v>0</v>
      </c>
      <c r="Z590" s="176">
        <f t="shared" si="357"/>
        <v>0</v>
      </c>
      <c r="AA590" s="176">
        <f t="shared" si="358"/>
        <v>0</v>
      </c>
      <c r="AB590" s="176">
        <f t="shared" si="359"/>
        <v>0</v>
      </c>
      <c r="AC590" s="176">
        <f t="shared" si="360"/>
        <v>0</v>
      </c>
      <c r="AD590" s="176">
        <f t="shared" si="361"/>
        <v>0</v>
      </c>
      <c r="AE590" s="176">
        <f t="shared" si="362"/>
        <v>0</v>
      </c>
      <c r="AF590" s="430">
        <f t="shared" si="363"/>
        <v>0</v>
      </c>
      <c r="AG590" s="178">
        <f t="shared" si="341"/>
        <v>0</v>
      </c>
      <c r="AH590" s="203">
        <f t="shared" si="342"/>
        <v>0</v>
      </c>
      <c r="AI590" s="714">
        <f>IFERROR(VLOOKUP($C590,'General Information'!$B$69:$D$88,3,0),0)</f>
        <v>0</v>
      </c>
      <c r="AJ590" s="749">
        <f t="shared" si="343"/>
        <v>0</v>
      </c>
      <c r="AK590" s="749">
        <f t="shared" si="344"/>
        <v>0</v>
      </c>
      <c r="AL590" s="749">
        <f t="shared" si="345"/>
        <v>0</v>
      </c>
      <c r="AM590" s="749">
        <f t="shared" si="346"/>
        <v>0</v>
      </c>
      <c r="AN590" s="749">
        <f t="shared" si="347"/>
        <v>0</v>
      </c>
      <c r="AO590" s="749">
        <f t="shared" si="348"/>
        <v>0</v>
      </c>
      <c r="AP590" s="749">
        <f t="shared" si="349"/>
        <v>0</v>
      </c>
      <c r="AQ590" s="749">
        <f t="shared" si="350"/>
        <v>0</v>
      </c>
      <c r="AR590" s="749">
        <f t="shared" si="351"/>
        <v>0</v>
      </c>
      <c r="AS590" s="749">
        <f t="shared" si="352"/>
        <v>0</v>
      </c>
    </row>
    <row r="591" spans="2:45" hidden="1" outlineLevel="1" x14ac:dyDescent="0.2">
      <c r="B591" s="119">
        <v>21</v>
      </c>
      <c r="C591" s="38"/>
      <c r="D591" s="38"/>
      <c r="E591" s="33"/>
      <c r="F591" s="181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181"/>
      <c r="R591" s="58"/>
      <c r="S591" s="60"/>
      <c r="T591" s="59"/>
      <c r="U591" s="60"/>
      <c r="V591" s="176">
        <f t="shared" si="353"/>
        <v>0</v>
      </c>
      <c r="W591" s="176">
        <f t="shared" si="354"/>
        <v>0</v>
      </c>
      <c r="X591" s="176">
        <f t="shared" si="355"/>
        <v>0</v>
      </c>
      <c r="Y591" s="176">
        <f t="shared" si="356"/>
        <v>0</v>
      </c>
      <c r="Z591" s="176">
        <f t="shared" si="357"/>
        <v>0</v>
      </c>
      <c r="AA591" s="176">
        <f t="shared" si="358"/>
        <v>0</v>
      </c>
      <c r="AB591" s="176">
        <f t="shared" si="359"/>
        <v>0</v>
      </c>
      <c r="AC591" s="176">
        <f t="shared" si="360"/>
        <v>0</v>
      </c>
      <c r="AD591" s="176">
        <f t="shared" si="361"/>
        <v>0</v>
      </c>
      <c r="AE591" s="176">
        <f t="shared" si="362"/>
        <v>0</v>
      </c>
      <c r="AF591" s="430">
        <f t="shared" si="363"/>
        <v>0</v>
      </c>
      <c r="AG591" s="481">
        <f t="shared" si="341"/>
        <v>0</v>
      </c>
      <c r="AH591" s="203">
        <f t="shared" si="342"/>
        <v>0</v>
      </c>
      <c r="AI591" s="714">
        <f>IFERROR(VLOOKUP($C591,'General Information'!$B$69:$C$88,2,0),0)</f>
        <v>0</v>
      </c>
      <c r="AJ591" s="749">
        <f t="shared" si="343"/>
        <v>0</v>
      </c>
      <c r="AK591" s="749">
        <f t="shared" si="344"/>
        <v>0</v>
      </c>
      <c r="AL591" s="749">
        <f t="shared" si="345"/>
        <v>0</v>
      </c>
      <c r="AM591" s="749">
        <f t="shared" si="346"/>
        <v>0</v>
      </c>
      <c r="AN591" s="749">
        <f t="shared" si="347"/>
        <v>0</v>
      </c>
      <c r="AO591" s="749">
        <f t="shared" si="348"/>
        <v>0</v>
      </c>
      <c r="AP591" s="749">
        <f t="shared" si="349"/>
        <v>0</v>
      </c>
      <c r="AQ591" s="749">
        <f t="shared" si="350"/>
        <v>0</v>
      </c>
      <c r="AR591" s="749">
        <f t="shared" si="351"/>
        <v>0</v>
      </c>
      <c r="AS591" s="749">
        <f t="shared" si="352"/>
        <v>0</v>
      </c>
    </row>
    <row r="592" spans="2:45" hidden="1" outlineLevel="1" x14ac:dyDescent="0.2">
      <c r="B592" s="119">
        <v>22</v>
      </c>
      <c r="C592" s="38"/>
      <c r="D592" s="38"/>
      <c r="E592" s="33"/>
      <c r="F592" s="181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181"/>
      <c r="R592" s="58"/>
      <c r="S592" s="60"/>
      <c r="T592" s="59"/>
      <c r="U592" s="60"/>
      <c r="V592" s="176">
        <f t="shared" si="353"/>
        <v>0</v>
      </c>
      <c r="W592" s="176">
        <f t="shared" si="354"/>
        <v>0</v>
      </c>
      <c r="X592" s="176">
        <f t="shared" si="355"/>
        <v>0</v>
      </c>
      <c r="Y592" s="176">
        <f t="shared" si="356"/>
        <v>0</v>
      </c>
      <c r="Z592" s="176">
        <f t="shared" si="357"/>
        <v>0</v>
      </c>
      <c r="AA592" s="176">
        <f t="shared" si="358"/>
        <v>0</v>
      </c>
      <c r="AB592" s="176">
        <f t="shared" si="359"/>
        <v>0</v>
      </c>
      <c r="AC592" s="176">
        <f t="shared" si="360"/>
        <v>0</v>
      </c>
      <c r="AD592" s="176">
        <f t="shared" si="361"/>
        <v>0</v>
      </c>
      <c r="AE592" s="176">
        <f t="shared" si="362"/>
        <v>0</v>
      </c>
      <c r="AF592" s="430">
        <f t="shared" si="363"/>
        <v>0</v>
      </c>
      <c r="AG592" s="481">
        <f t="shared" si="341"/>
        <v>0</v>
      </c>
      <c r="AH592" s="203">
        <f t="shared" si="342"/>
        <v>0</v>
      </c>
      <c r="AI592" s="714">
        <f>IFERROR(VLOOKUP($C592,'General Information'!$B$69:$C$88,2,0),0)</f>
        <v>0</v>
      </c>
      <c r="AJ592" s="749">
        <f t="shared" si="343"/>
        <v>0</v>
      </c>
      <c r="AK592" s="749">
        <f t="shared" si="344"/>
        <v>0</v>
      </c>
      <c r="AL592" s="749">
        <f t="shared" si="345"/>
        <v>0</v>
      </c>
      <c r="AM592" s="749">
        <f t="shared" si="346"/>
        <v>0</v>
      </c>
      <c r="AN592" s="749">
        <f t="shared" si="347"/>
        <v>0</v>
      </c>
      <c r="AO592" s="749">
        <f t="shared" si="348"/>
        <v>0</v>
      </c>
      <c r="AP592" s="749">
        <f t="shared" si="349"/>
        <v>0</v>
      </c>
      <c r="AQ592" s="749">
        <f t="shared" si="350"/>
        <v>0</v>
      </c>
      <c r="AR592" s="749">
        <f t="shared" si="351"/>
        <v>0</v>
      </c>
      <c r="AS592" s="749">
        <f t="shared" si="352"/>
        <v>0</v>
      </c>
    </row>
    <row r="593" spans="2:45" hidden="1" outlineLevel="1" x14ac:dyDescent="0.2">
      <c r="B593" s="119">
        <v>23</v>
      </c>
      <c r="C593" s="38"/>
      <c r="D593" s="38"/>
      <c r="E593" s="33"/>
      <c r="F593" s="181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181"/>
      <c r="R593" s="58"/>
      <c r="S593" s="60"/>
      <c r="T593" s="59"/>
      <c r="U593" s="60"/>
      <c r="V593" s="176">
        <f t="shared" si="353"/>
        <v>0</v>
      </c>
      <c r="W593" s="176">
        <f t="shared" si="354"/>
        <v>0</v>
      </c>
      <c r="X593" s="176">
        <f t="shared" si="355"/>
        <v>0</v>
      </c>
      <c r="Y593" s="176">
        <f t="shared" si="356"/>
        <v>0</v>
      </c>
      <c r="Z593" s="176">
        <f t="shared" si="357"/>
        <v>0</v>
      </c>
      <c r="AA593" s="176">
        <f t="shared" si="358"/>
        <v>0</v>
      </c>
      <c r="AB593" s="176">
        <f t="shared" si="359"/>
        <v>0</v>
      </c>
      <c r="AC593" s="176">
        <f t="shared" si="360"/>
        <v>0</v>
      </c>
      <c r="AD593" s="176">
        <f t="shared" si="361"/>
        <v>0</v>
      </c>
      <c r="AE593" s="176">
        <f t="shared" si="362"/>
        <v>0</v>
      </c>
      <c r="AF593" s="430">
        <f t="shared" si="363"/>
        <v>0</v>
      </c>
      <c r="AG593" s="481">
        <f t="shared" si="341"/>
        <v>0</v>
      </c>
      <c r="AH593" s="203">
        <f t="shared" si="342"/>
        <v>0</v>
      </c>
      <c r="AI593" s="714">
        <f>IFERROR(VLOOKUP($C593,'General Information'!$B$69:$C$88,2,0),0)</f>
        <v>0</v>
      </c>
      <c r="AJ593" s="749">
        <f t="shared" si="343"/>
        <v>0</v>
      </c>
      <c r="AK593" s="749">
        <f t="shared" si="344"/>
        <v>0</v>
      </c>
      <c r="AL593" s="749">
        <f t="shared" si="345"/>
        <v>0</v>
      </c>
      <c r="AM593" s="749">
        <f t="shared" si="346"/>
        <v>0</v>
      </c>
      <c r="AN593" s="749">
        <f t="shared" si="347"/>
        <v>0</v>
      </c>
      <c r="AO593" s="749">
        <f t="shared" si="348"/>
        <v>0</v>
      </c>
      <c r="AP593" s="749">
        <f t="shared" si="349"/>
        <v>0</v>
      </c>
      <c r="AQ593" s="749">
        <f t="shared" si="350"/>
        <v>0</v>
      </c>
      <c r="AR593" s="749">
        <f t="shared" si="351"/>
        <v>0</v>
      </c>
      <c r="AS593" s="749">
        <f t="shared" si="352"/>
        <v>0</v>
      </c>
    </row>
    <row r="594" spans="2:45" hidden="1" outlineLevel="1" x14ac:dyDescent="0.2">
      <c r="B594" s="119">
        <v>24</v>
      </c>
      <c r="C594" s="38"/>
      <c r="D594" s="38"/>
      <c r="E594" s="33"/>
      <c r="F594" s="181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181"/>
      <c r="R594" s="58"/>
      <c r="S594" s="60"/>
      <c r="T594" s="59"/>
      <c r="U594" s="60"/>
      <c r="V594" s="176">
        <f t="shared" si="353"/>
        <v>0</v>
      </c>
      <c r="W594" s="176">
        <f t="shared" si="354"/>
        <v>0</v>
      </c>
      <c r="X594" s="176">
        <f t="shared" si="355"/>
        <v>0</v>
      </c>
      <c r="Y594" s="176">
        <f t="shared" si="356"/>
        <v>0</v>
      </c>
      <c r="Z594" s="176">
        <f t="shared" si="357"/>
        <v>0</v>
      </c>
      <c r="AA594" s="176">
        <f t="shared" si="358"/>
        <v>0</v>
      </c>
      <c r="AB594" s="176">
        <f t="shared" si="359"/>
        <v>0</v>
      </c>
      <c r="AC594" s="176">
        <f t="shared" si="360"/>
        <v>0</v>
      </c>
      <c r="AD594" s="176">
        <f t="shared" si="361"/>
        <v>0</v>
      </c>
      <c r="AE594" s="176">
        <f t="shared" si="362"/>
        <v>0</v>
      </c>
      <c r="AF594" s="430">
        <f t="shared" si="363"/>
        <v>0</v>
      </c>
      <c r="AG594" s="481">
        <f t="shared" si="341"/>
        <v>0</v>
      </c>
      <c r="AH594" s="203">
        <f t="shared" si="342"/>
        <v>0</v>
      </c>
      <c r="AI594" s="714">
        <f>IFERROR(VLOOKUP($C594,'General Information'!$B$69:$C$88,2,0),0)</f>
        <v>0</v>
      </c>
      <c r="AJ594" s="749">
        <f t="shared" si="343"/>
        <v>0</v>
      </c>
      <c r="AK594" s="749">
        <f t="shared" si="344"/>
        <v>0</v>
      </c>
      <c r="AL594" s="749">
        <f t="shared" si="345"/>
        <v>0</v>
      </c>
      <c r="AM594" s="749">
        <f t="shared" si="346"/>
        <v>0</v>
      </c>
      <c r="AN594" s="749">
        <f t="shared" si="347"/>
        <v>0</v>
      </c>
      <c r="AO594" s="749">
        <f t="shared" si="348"/>
        <v>0</v>
      </c>
      <c r="AP594" s="749">
        <f t="shared" si="349"/>
        <v>0</v>
      </c>
      <c r="AQ594" s="749">
        <f t="shared" si="350"/>
        <v>0</v>
      </c>
      <c r="AR594" s="749">
        <f t="shared" si="351"/>
        <v>0</v>
      </c>
      <c r="AS594" s="749">
        <f t="shared" si="352"/>
        <v>0</v>
      </c>
    </row>
    <row r="595" spans="2:45" hidden="1" outlineLevel="1" x14ac:dyDescent="0.2">
      <c r="B595" s="119">
        <v>25</v>
      </c>
      <c r="C595" s="38"/>
      <c r="D595" s="38"/>
      <c r="E595" s="33"/>
      <c r="F595" s="181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181"/>
      <c r="R595" s="58"/>
      <c r="S595" s="60"/>
      <c r="T595" s="59"/>
      <c r="U595" s="60"/>
      <c r="V595" s="176">
        <f t="shared" si="353"/>
        <v>0</v>
      </c>
      <c r="W595" s="176">
        <f t="shared" si="354"/>
        <v>0</v>
      </c>
      <c r="X595" s="176">
        <f t="shared" si="355"/>
        <v>0</v>
      </c>
      <c r="Y595" s="176">
        <f t="shared" si="356"/>
        <v>0</v>
      </c>
      <c r="Z595" s="176">
        <f t="shared" si="357"/>
        <v>0</v>
      </c>
      <c r="AA595" s="176">
        <f t="shared" si="358"/>
        <v>0</v>
      </c>
      <c r="AB595" s="176">
        <f t="shared" si="359"/>
        <v>0</v>
      </c>
      <c r="AC595" s="176">
        <f t="shared" si="360"/>
        <v>0</v>
      </c>
      <c r="AD595" s="176">
        <f t="shared" si="361"/>
        <v>0</v>
      </c>
      <c r="AE595" s="176">
        <f t="shared" si="362"/>
        <v>0</v>
      </c>
      <c r="AF595" s="430">
        <f t="shared" si="363"/>
        <v>0</v>
      </c>
      <c r="AG595" s="481">
        <f t="shared" si="341"/>
        <v>0</v>
      </c>
      <c r="AH595" s="203">
        <f t="shared" si="342"/>
        <v>0</v>
      </c>
      <c r="AI595" s="714">
        <f>IFERROR(VLOOKUP($C595,'General Information'!$B$69:$C$88,2,0),0)</f>
        <v>0</v>
      </c>
      <c r="AJ595" s="749">
        <f t="shared" si="343"/>
        <v>0</v>
      </c>
      <c r="AK595" s="749">
        <f t="shared" si="344"/>
        <v>0</v>
      </c>
      <c r="AL595" s="749">
        <f t="shared" si="345"/>
        <v>0</v>
      </c>
      <c r="AM595" s="749">
        <f t="shared" si="346"/>
        <v>0</v>
      </c>
      <c r="AN595" s="749">
        <f t="shared" si="347"/>
        <v>0</v>
      </c>
      <c r="AO595" s="749">
        <f t="shared" si="348"/>
        <v>0</v>
      </c>
      <c r="AP595" s="749">
        <f t="shared" si="349"/>
        <v>0</v>
      </c>
      <c r="AQ595" s="749">
        <f t="shared" si="350"/>
        <v>0</v>
      </c>
      <c r="AR595" s="749">
        <f t="shared" si="351"/>
        <v>0</v>
      </c>
      <c r="AS595" s="749">
        <f t="shared" si="352"/>
        <v>0</v>
      </c>
    </row>
    <row r="596" spans="2:45" hidden="1" outlineLevel="1" x14ac:dyDescent="0.2">
      <c r="B596" s="119">
        <v>26</v>
      </c>
      <c r="C596" s="38"/>
      <c r="D596" s="38"/>
      <c r="E596" s="33"/>
      <c r="F596" s="181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181"/>
      <c r="R596" s="58"/>
      <c r="S596" s="60"/>
      <c r="T596" s="59"/>
      <c r="U596" s="60"/>
      <c r="V596" s="176">
        <f t="shared" si="353"/>
        <v>0</v>
      </c>
      <c r="W596" s="176">
        <f t="shared" si="354"/>
        <v>0</v>
      </c>
      <c r="X596" s="176">
        <f t="shared" si="355"/>
        <v>0</v>
      </c>
      <c r="Y596" s="176">
        <f t="shared" si="356"/>
        <v>0</v>
      </c>
      <c r="Z596" s="176">
        <f t="shared" si="357"/>
        <v>0</v>
      </c>
      <c r="AA596" s="176">
        <f t="shared" si="358"/>
        <v>0</v>
      </c>
      <c r="AB596" s="176">
        <f t="shared" si="359"/>
        <v>0</v>
      </c>
      <c r="AC596" s="176">
        <f t="shared" si="360"/>
        <v>0</v>
      </c>
      <c r="AD596" s="176">
        <f t="shared" si="361"/>
        <v>0</v>
      </c>
      <c r="AE596" s="176">
        <f t="shared" si="362"/>
        <v>0</v>
      </c>
      <c r="AF596" s="430">
        <f t="shared" si="363"/>
        <v>0</v>
      </c>
      <c r="AG596" s="481">
        <f t="shared" si="341"/>
        <v>0</v>
      </c>
      <c r="AH596" s="203">
        <f t="shared" si="342"/>
        <v>0</v>
      </c>
      <c r="AI596" s="714">
        <f>IFERROR(VLOOKUP($C596,'General Information'!$B$69:$C$88,2,0),0)</f>
        <v>0</v>
      </c>
      <c r="AJ596" s="749">
        <f t="shared" si="343"/>
        <v>0</v>
      </c>
      <c r="AK596" s="749">
        <f t="shared" si="344"/>
        <v>0</v>
      </c>
      <c r="AL596" s="749">
        <f t="shared" si="345"/>
        <v>0</v>
      </c>
      <c r="AM596" s="749">
        <f t="shared" si="346"/>
        <v>0</v>
      </c>
      <c r="AN596" s="749">
        <f t="shared" si="347"/>
        <v>0</v>
      </c>
      <c r="AO596" s="749">
        <f t="shared" si="348"/>
        <v>0</v>
      </c>
      <c r="AP596" s="749">
        <f t="shared" si="349"/>
        <v>0</v>
      </c>
      <c r="AQ596" s="749">
        <f t="shared" si="350"/>
        <v>0</v>
      </c>
      <c r="AR596" s="749">
        <f t="shared" si="351"/>
        <v>0</v>
      </c>
      <c r="AS596" s="749">
        <f t="shared" si="352"/>
        <v>0</v>
      </c>
    </row>
    <row r="597" spans="2:45" hidden="1" outlineLevel="1" x14ac:dyDescent="0.2">
      <c r="B597" s="119">
        <v>27</v>
      </c>
      <c r="C597" s="38"/>
      <c r="D597" s="38"/>
      <c r="E597" s="33"/>
      <c r="F597" s="181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181"/>
      <c r="R597" s="58"/>
      <c r="S597" s="60"/>
      <c r="T597" s="59"/>
      <c r="U597" s="60"/>
      <c r="V597" s="176">
        <f t="shared" si="353"/>
        <v>0</v>
      </c>
      <c r="W597" s="176">
        <f t="shared" si="354"/>
        <v>0</v>
      </c>
      <c r="X597" s="176">
        <f t="shared" si="355"/>
        <v>0</v>
      </c>
      <c r="Y597" s="176">
        <f t="shared" si="356"/>
        <v>0</v>
      </c>
      <c r="Z597" s="176">
        <f t="shared" si="357"/>
        <v>0</v>
      </c>
      <c r="AA597" s="176">
        <f t="shared" si="358"/>
        <v>0</v>
      </c>
      <c r="AB597" s="176">
        <f t="shared" si="359"/>
        <v>0</v>
      </c>
      <c r="AC597" s="176">
        <f t="shared" si="360"/>
        <v>0</v>
      </c>
      <c r="AD597" s="176">
        <f t="shared" si="361"/>
        <v>0</v>
      </c>
      <c r="AE597" s="176">
        <f t="shared" si="362"/>
        <v>0</v>
      </c>
      <c r="AF597" s="430">
        <f t="shared" si="363"/>
        <v>0</v>
      </c>
      <c r="AG597" s="481">
        <f t="shared" si="341"/>
        <v>0</v>
      </c>
      <c r="AH597" s="203">
        <f t="shared" si="342"/>
        <v>0</v>
      </c>
      <c r="AI597" s="714">
        <f>IFERROR(VLOOKUP($C597,'General Information'!$B$69:$C$88,2,0),0)</f>
        <v>0</v>
      </c>
      <c r="AJ597" s="749">
        <f t="shared" si="343"/>
        <v>0</v>
      </c>
      <c r="AK597" s="749">
        <f t="shared" si="344"/>
        <v>0</v>
      </c>
      <c r="AL597" s="749">
        <f t="shared" si="345"/>
        <v>0</v>
      </c>
      <c r="AM597" s="749">
        <f t="shared" si="346"/>
        <v>0</v>
      </c>
      <c r="AN597" s="749">
        <f t="shared" si="347"/>
        <v>0</v>
      </c>
      <c r="AO597" s="749">
        <f t="shared" si="348"/>
        <v>0</v>
      </c>
      <c r="AP597" s="749">
        <f t="shared" si="349"/>
        <v>0</v>
      </c>
      <c r="AQ597" s="749">
        <f t="shared" si="350"/>
        <v>0</v>
      </c>
      <c r="AR597" s="749">
        <f t="shared" si="351"/>
        <v>0</v>
      </c>
      <c r="AS597" s="749">
        <f t="shared" si="352"/>
        <v>0</v>
      </c>
    </row>
    <row r="598" spans="2:45" hidden="1" outlineLevel="1" x14ac:dyDescent="0.2">
      <c r="B598" s="119">
        <v>28</v>
      </c>
      <c r="C598" s="38"/>
      <c r="D598" s="38"/>
      <c r="E598" s="33"/>
      <c r="F598" s="181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181"/>
      <c r="R598" s="58"/>
      <c r="S598" s="60"/>
      <c r="T598" s="59"/>
      <c r="U598" s="60"/>
      <c r="V598" s="176">
        <f t="shared" si="353"/>
        <v>0</v>
      </c>
      <c r="W598" s="176">
        <f t="shared" si="354"/>
        <v>0</v>
      </c>
      <c r="X598" s="176">
        <f t="shared" si="355"/>
        <v>0</v>
      </c>
      <c r="Y598" s="176">
        <f t="shared" si="356"/>
        <v>0</v>
      </c>
      <c r="Z598" s="176">
        <f t="shared" si="357"/>
        <v>0</v>
      </c>
      <c r="AA598" s="176">
        <f t="shared" si="358"/>
        <v>0</v>
      </c>
      <c r="AB598" s="176">
        <f t="shared" si="359"/>
        <v>0</v>
      </c>
      <c r="AC598" s="176">
        <f t="shared" si="360"/>
        <v>0</v>
      </c>
      <c r="AD598" s="176">
        <f t="shared" si="361"/>
        <v>0</v>
      </c>
      <c r="AE598" s="176">
        <f t="shared" si="362"/>
        <v>0</v>
      </c>
      <c r="AF598" s="430">
        <f t="shared" si="363"/>
        <v>0</v>
      </c>
      <c r="AG598" s="481">
        <f t="shared" si="341"/>
        <v>0</v>
      </c>
      <c r="AH598" s="203">
        <f t="shared" si="342"/>
        <v>0</v>
      </c>
      <c r="AI598" s="714">
        <f>IFERROR(VLOOKUP($C598,'General Information'!$B$69:$C$88,2,0),0)</f>
        <v>0</v>
      </c>
      <c r="AJ598" s="749">
        <f t="shared" si="343"/>
        <v>0</v>
      </c>
      <c r="AK598" s="749">
        <f t="shared" si="344"/>
        <v>0</v>
      </c>
      <c r="AL598" s="749">
        <f t="shared" si="345"/>
        <v>0</v>
      </c>
      <c r="AM598" s="749">
        <f t="shared" si="346"/>
        <v>0</v>
      </c>
      <c r="AN598" s="749">
        <f t="shared" si="347"/>
        <v>0</v>
      </c>
      <c r="AO598" s="749">
        <f t="shared" si="348"/>
        <v>0</v>
      </c>
      <c r="AP598" s="749">
        <f t="shared" si="349"/>
        <v>0</v>
      </c>
      <c r="AQ598" s="749">
        <f t="shared" si="350"/>
        <v>0</v>
      </c>
      <c r="AR598" s="749">
        <f t="shared" si="351"/>
        <v>0</v>
      </c>
      <c r="AS598" s="749">
        <f t="shared" si="352"/>
        <v>0</v>
      </c>
    </row>
    <row r="599" spans="2:45" hidden="1" outlineLevel="1" x14ac:dyDescent="0.2">
      <c r="B599" s="119">
        <v>29</v>
      </c>
      <c r="C599" s="38"/>
      <c r="D599" s="38"/>
      <c r="E599" s="33"/>
      <c r="F599" s="181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181"/>
      <c r="R599" s="58"/>
      <c r="S599" s="60"/>
      <c r="T599" s="59"/>
      <c r="U599" s="60"/>
      <c r="V599" s="176">
        <f t="shared" si="353"/>
        <v>0</v>
      </c>
      <c r="W599" s="176">
        <f t="shared" si="354"/>
        <v>0</v>
      </c>
      <c r="X599" s="176">
        <f t="shared" si="355"/>
        <v>0</v>
      </c>
      <c r="Y599" s="176">
        <f t="shared" si="356"/>
        <v>0</v>
      </c>
      <c r="Z599" s="176">
        <f t="shared" si="357"/>
        <v>0</v>
      </c>
      <c r="AA599" s="176">
        <f t="shared" si="358"/>
        <v>0</v>
      </c>
      <c r="AB599" s="176">
        <f t="shared" si="359"/>
        <v>0</v>
      </c>
      <c r="AC599" s="176">
        <f t="shared" si="360"/>
        <v>0</v>
      </c>
      <c r="AD599" s="176">
        <f t="shared" si="361"/>
        <v>0</v>
      </c>
      <c r="AE599" s="176">
        <f t="shared" si="362"/>
        <v>0</v>
      </c>
      <c r="AF599" s="430">
        <f t="shared" si="363"/>
        <v>0</v>
      </c>
      <c r="AG599" s="481">
        <f t="shared" si="341"/>
        <v>0</v>
      </c>
      <c r="AH599" s="203">
        <f t="shared" si="342"/>
        <v>0</v>
      </c>
      <c r="AI599" s="714">
        <f>IFERROR(VLOOKUP($C599,'General Information'!$B$69:$C$88,2,0),0)</f>
        <v>0</v>
      </c>
      <c r="AJ599" s="749">
        <f t="shared" si="343"/>
        <v>0</v>
      </c>
      <c r="AK599" s="749">
        <f t="shared" si="344"/>
        <v>0</v>
      </c>
      <c r="AL599" s="749">
        <f t="shared" si="345"/>
        <v>0</v>
      </c>
      <c r="AM599" s="749">
        <f t="shared" si="346"/>
        <v>0</v>
      </c>
      <c r="AN599" s="749">
        <f t="shared" si="347"/>
        <v>0</v>
      </c>
      <c r="AO599" s="749">
        <f t="shared" si="348"/>
        <v>0</v>
      </c>
      <c r="AP599" s="749">
        <f t="shared" si="349"/>
        <v>0</v>
      </c>
      <c r="AQ599" s="749">
        <f t="shared" si="350"/>
        <v>0</v>
      </c>
      <c r="AR599" s="749">
        <f t="shared" si="351"/>
        <v>0</v>
      </c>
      <c r="AS599" s="749">
        <f t="shared" si="352"/>
        <v>0</v>
      </c>
    </row>
    <row r="600" spans="2:45" hidden="1" outlineLevel="1" x14ac:dyDescent="0.2">
      <c r="B600" s="119">
        <v>30</v>
      </c>
      <c r="C600" s="38"/>
      <c r="D600" s="38"/>
      <c r="E600" s="33"/>
      <c r="F600" s="181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181"/>
      <c r="R600" s="58"/>
      <c r="S600" s="60"/>
      <c r="T600" s="59"/>
      <c r="U600" s="60"/>
      <c r="V600" s="176">
        <f t="shared" si="353"/>
        <v>0</v>
      </c>
      <c r="W600" s="176">
        <f t="shared" si="354"/>
        <v>0</v>
      </c>
      <c r="X600" s="176">
        <f t="shared" si="355"/>
        <v>0</v>
      </c>
      <c r="Y600" s="176">
        <f t="shared" si="356"/>
        <v>0</v>
      </c>
      <c r="Z600" s="176">
        <f t="shared" si="357"/>
        <v>0</v>
      </c>
      <c r="AA600" s="176">
        <f t="shared" si="358"/>
        <v>0</v>
      </c>
      <c r="AB600" s="176">
        <f t="shared" si="359"/>
        <v>0</v>
      </c>
      <c r="AC600" s="176">
        <f t="shared" si="360"/>
        <v>0</v>
      </c>
      <c r="AD600" s="176">
        <f t="shared" si="361"/>
        <v>0</v>
      </c>
      <c r="AE600" s="176">
        <f t="shared" si="362"/>
        <v>0</v>
      </c>
      <c r="AF600" s="430">
        <f t="shared" si="363"/>
        <v>0</v>
      </c>
      <c r="AG600" s="481">
        <f t="shared" si="341"/>
        <v>0</v>
      </c>
      <c r="AH600" s="203">
        <f t="shared" si="342"/>
        <v>0</v>
      </c>
      <c r="AI600" s="714">
        <f>IFERROR(VLOOKUP($C600,'General Information'!$B$69:$C$88,2,0),0)</f>
        <v>0</v>
      </c>
      <c r="AJ600" s="749">
        <f t="shared" si="343"/>
        <v>0</v>
      </c>
      <c r="AK600" s="749">
        <f t="shared" si="344"/>
        <v>0</v>
      </c>
      <c r="AL600" s="749">
        <f t="shared" si="345"/>
        <v>0</v>
      </c>
      <c r="AM600" s="749">
        <f t="shared" si="346"/>
        <v>0</v>
      </c>
      <c r="AN600" s="749">
        <f t="shared" si="347"/>
        <v>0</v>
      </c>
      <c r="AO600" s="749">
        <f t="shared" si="348"/>
        <v>0</v>
      </c>
      <c r="AP600" s="749">
        <f t="shared" si="349"/>
        <v>0</v>
      </c>
      <c r="AQ600" s="749">
        <f t="shared" si="350"/>
        <v>0</v>
      </c>
      <c r="AR600" s="749">
        <f t="shared" si="351"/>
        <v>0</v>
      </c>
      <c r="AS600" s="749">
        <f t="shared" si="352"/>
        <v>0</v>
      </c>
    </row>
    <row r="601" spans="2:45" hidden="1" outlineLevel="1" x14ac:dyDescent="0.2">
      <c r="B601" s="119">
        <v>31</v>
      </c>
      <c r="C601" s="38"/>
      <c r="D601" s="38"/>
      <c r="E601" s="33"/>
      <c r="F601" s="181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181"/>
      <c r="R601" s="58"/>
      <c r="S601" s="60"/>
      <c r="T601" s="59"/>
      <c r="U601" s="60"/>
      <c r="V601" s="176">
        <f t="shared" si="353"/>
        <v>0</v>
      </c>
      <c r="W601" s="176">
        <f t="shared" si="354"/>
        <v>0</v>
      </c>
      <c r="X601" s="176">
        <f t="shared" si="355"/>
        <v>0</v>
      </c>
      <c r="Y601" s="176">
        <f t="shared" si="356"/>
        <v>0</v>
      </c>
      <c r="Z601" s="176">
        <f t="shared" si="357"/>
        <v>0</v>
      </c>
      <c r="AA601" s="176">
        <f t="shared" si="358"/>
        <v>0</v>
      </c>
      <c r="AB601" s="176">
        <f t="shared" si="359"/>
        <v>0</v>
      </c>
      <c r="AC601" s="176">
        <f t="shared" si="360"/>
        <v>0</v>
      </c>
      <c r="AD601" s="176">
        <f t="shared" si="361"/>
        <v>0</v>
      </c>
      <c r="AE601" s="176">
        <f t="shared" si="362"/>
        <v>0</v>
      </c>
      <c r="AF601" s="430">
        <f t="shared" si="363"/>
        <v>0</v>
      </c>
      <c r="AG601" s="481">
        <f t="shared" si="341"/>
        <v>0</v>
      </c>
      <c r="AH601" s="203">
        <f t="shared" si="342"/>
        <v>0</v>
      </c>
      <c r="AI601" s="714">
        <f>IFERROR(VLOOKUP($C601,'General Information'!$B$69:$C$88,2,0),0)</f>
        <v>0</v>
      </c>
      <c r="AJ601" s="749">
        <f t="shared" si="343"/>
        <v>0</v>
      </c>
      <c r="AK601" s="749">
        <f t="shared" si="344"/>
        <v>0</v>
      </c>
      <c r="AL601" s="749">
        <f t="shared" si="345"/>
        <v>0</v>
      </c>
      <c r="AM601" s="749">
        <f t="shared" si="346"/>
        <v>0</v>
      </c>
      <c r="AN601" s="749">
        <f t="shared" si="347"/>
        <v>0</v>
      </c>
      <c r="AO601" s="749">
        <f t="shared" si="348"/>
        <v>0</v>
      </c>
      <c r="AP601" s="749">
        <f t="shared" si="349"/>
        <v>0</v>
      </c>
      <c r="AQ601" s="749">
        <f t="shared" si="350"/>
        <v>0</v>
      </c>
      <c r="AR601" s="749">
        <f t="shared" si="351"/>
        <v>0</v>
      </c>
      <c r="AS601" s="749">
        <f t="shared" si="352"/>
        <v>0</v>
      </c>
    </row>
    <row r="602" spans="2:45" hidden="1" outlineLevel="1" x14ac:dyDescent="0.2">
      <c r="B602" s="119">
        <v>32</v>
      </c>
      <c r="C602" s="38"/>
      <c r="D602" s="38"/>
      <c r="E602" s="33"/>
      <c r="F602" s="181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181"/>
      <c r="R602" s="58"/>
      <c r="S602" s="60"/>
      <c r="T602" s="59"/>
      <c r="U602" s="60"/>
      <c r="V602" s="176">
        <f t="shared" si="353"/>
        <v>0</v>
      </c>
      <c r="W602" s="176">
        <f t="shared" si="354"/>
        <v>0</v>
      </c>
      <c r="X602" s="176">
        <f t="shared" si="355"/>
        <v>0</v>
      </c>
      <c r="Y602" s="176">
        <f t="shared" si="356"/>
        <v>0</v>
      </c>
      <c r="Z602" s="176">
        <f t="shared" si="357"/>
        <v>0</v>
      </c>
      <c r="AA602" s="176">
        <f t="shared" si="358"/>
        <v>0</v>
      </c>
      <c r="AB602" s="176">
        <f t="shared" si="359"/>
        <v>0</v>
      </c>
      <c r="AC602" s="176">
        <f t="shared" si="360"/>
        <v>0</v>
      </c>
      <c r="AD602" s="176">
        <f t="shared" si="361"/>
        <v>0</v>
      </c>
      <c r="AE602" s="176">
        <f t="shared" si="362"/>
        <v>0</v>
      </c>
      <c r="AF602" s="430">
        <f t="shared" si="363"/>
        <v>0</v>
      </c>
      <c r="AG602" s="481">
        <f t="shared" si="341"/>
        <v>0</v>
      </c>
      <c r="AH602" s="203">
        <f t="shared" si="342"/>
        <v>0</v>
      </c>
      <c r="AI602" s="714">
        <f>IFERROR(VLOOKUP($C602,'General Information'!$B$69:$C$88,2,0),0)</f>
        <v>0</v>
      </c>
      <c r="AJ602" s="749">
        <f t="shared" si="343"/>
        <v>0</v>
      </c>
      <c r="AK602" s="749">
        <f t="shared" si="344"/>
        <v>0</v>
      </c>
      <c r="AL602" s="749">
        <f t="shared" si="345"/>
        <v>0</v>
      </c>
      <c r="AM602" s="749">
        <f t="shared" si="346"/>
        <v>0</v>
      </c>
      <c r="AN602" s="749">
        <f t="shared" si="347"/>
        <v>0</v>
      </c>
      <c r="AO602" s="749">
        <f t="shared" si="348"/>
        <v>0</v>
      </c>
      <c r="AP602" s="749">
        <f t="shared" si="349"/>
        <v>0</v>
      </c>
      <c r="AQ602" s="749">
        <f t="shared" si="350"/>
        <v>0</v>
      </c>
      <c r="AR602" s="749">
        <f t="shared" si="351"/>
        <v>0</v>
      </c>
      <c r="AS602" s="749">
        <f t="shared" si="352"/>
        <v>0</v>
      </c>
    </row>
    <row r="603" spans="2:45" hidden="1" outlineLevel="1" x14ac:dyDescent="0.2">
      <c r="B603" s="119">
        <v>33</v>
      </c>
      <c r="C603" s="38"/>
      <c r="D603" s="38"/>
      <c r="E603" s="33"/>
      <c r="F603" s="181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181"/>
      <c r="R603" s="58"/>
      <c r="S603" s="60"/>
      <c r="T603" s="59"/>
      <c r="U603" s="60"/>
      <c r="V603" s="176">
        <f t="shared" si="353"/>
        <v>0</v>
      </c>
      <c r="W603" s="176">
        <f t="shared" si="354"/>
        <v>0</v>
      </c>
      <c r="X603" s="176">
        <f t="shared" si="355"/>
        <v>0</v>
      </c>
      <c r="Y603" s="176">
        <f t="shared" si="356"/>
        <v>0</v>
      </c>
      <c r="Z603" s="176">
        <f t="shared" si="357"/>
        <v>0</v>
      </c>
      <c r="AA603" s="176">
        <f t="shared" si="358"/>
        <v>0</v>
      </c>
      <c r="AB603" s="176">
        <f t="shared" si="359"/>
        <v>0</v>
      </c>
      <c r="AC603" s="176">
        <f t="shared" si="360"/>
        <v>0</v>
      </c>
      <c r="AD603" s="176">
        <f t="shared" si="361"/>
        <v>0</v>
      </c>
      <c r="AE603" s="176">
        <f t="shared" si="362"/>
        <v>0</v>
      </c>
      <c r="AF603" s="430">
        <f t="shared" si="363"/>
        <v>0</v>
      </c>
      <c r="AG603" s="481">
        <f t="shared" ref="AG603:AG620" si="364">SUM(G603:P603)</f>
        <v>0</v>
      </c>
      <c r="AH603" s="203">
        <f t="shared" ref="AH603:AH620" si="365">IFERROR($AF603/SUM($AF$7,$AF$210,$AF$313,$AF$366,$AF$569,$AF$622),0)</f>
        <v>0</v>
      </c>
      <c r="AI603" s="714">
        <f>IFERROR(VLOOKUP($C603,'General Information'!$B$69:$C$88,2,0),0)</f>
        <v>0</v>
      </c>
      <c r="AJ603" s="749">
        <f t="shared" si="343"/>
        <v>0</v>
      </c>
      <c r="AK603" s="749">
        <f t="shared" si="344"/>
        <v>0</v>
      </c>
      <c r="AL603" s="749">
        <f t="shared" si="345"/>
        <v>0</v>
      </c>
      <c r="AM603" s="749">
        <f t="shared" si="346"/>
        <v>0</v>
      </c>
      <c r="AN603" s="749">
        <f t="shared" si="347"/>
        <v>0</v>
      </c>
      <c r="AO603" s="749">
        <f t="shared" si="348"/>
        <v>0</v>
      </c>
      <c r="AP603" s="749">
        <f t="shared" si="349"/>
        <v>0</v>
      </c>
      <c r="AQ603" s="749">
        <f t="shared" si="350"/>
        <v>0</v>
      </c>
      <c r="AR603" s="749">
        <f t="shared" si="351"/>
        <v>0</v>
      </c>
      <c r="AS603" s="749">
        <f t="shared" si="352"/>
        <v>0</v>
      </c>
    </row>
    <row r="604" spans="2:45" hidden="1" outlineLevel="1" x14ac:dyDescent="0.2">
      <c r="B604" s="119">
        <v>34</v>
      </c>
      <c r="C604" s="38"/>
      <c r="D604" s="38"/>
      <c r="E604" s="33"/>
      <c r="F604" s="181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181"/>
      <c r="R604" s="58"/>
      <c r="S604" s="60"/>
      <c r="T604" s="59"/>
      <c r="U604" s="60"/>
      <c r="V604" s="176">
        <f t="shared" si="353"/>
        <v>0</v>
      </c>
      <c r="W604" s="176">
        <f t="shared" si="354"/>
        <v>0</v>
      </c>
      <c r="X604" s="176">
        <f t="shared" si="355"/>
        <v>0</v>
      </c>
      <c r="Y604" s="176">
        <f t="shared" si="356"/>
        <v>0</v>
      </c>
      <c r="Z604" s="176">
        <f t="shared" si="357"/>
        <v>0</v>
      </c>
      <c r="AA604" s="176">
        <f t="shared" si="358"/>
        <v>0</v>
      </c>
      <c r="AB604" s="176">
        <f t="shared" si="359"/>
        <v>0</v>
      </c>
      <c r="AC604" s="176">
        <f t="shared" si="360"/>
        <v>0</v>
      </c>
      <c r="AD604" s="176">
        <f t="shared" si="361"/>
        <v>0</v>
      </c>
      <c r="AE604" s="176">
        <f t="shared" si="362"/>
        <v>0</v>
      </c>
      <c r="AF604" s="430">
        <f t="shared" si="363"/>
        <v>0</v>
      </c>
      <c r="AG604" s="481">
        <f t="shared" si="364"/>
        <v>0</v>
      </c>
      <c r="AH604" s="203">
        <f t="shared" si="365"/>
        <v>0</v>
      </c>
      <c r="AI604" s="714">
        <f>IFERROR(VLOOKUP($C604,'General Information'!$B$69:$C$88,2,0),0)</f>
        <v>0</v>
      </c>
      <c r="AJ604" s="749">
        <f t="shared" si="343"/>
        <v>0</v>
      </c>
      <c r="AK604" s="749">
        <f t="shared" si="344"/>
        <v>0</v>
      </c>
      <c r="AL604" s="749">
        <f t="shared" si="345"/>
        <v>0</v>
      </c>
      <c r="AM604" s="749">
        <f t="shared" si="346"/>
        <v>0</v>
      </c>
      <c r="AN604" s="749">
        <f t="shared" si="347"/>
        <v>0</v>
      </c>
      <c r="AO604" s="749">
        <f t="shared" si="348"/>
        <v>0</v>
      </c>
      <c r="AP604" s="749">
        <f t="shared" si="349"/>
        <v>0</v>
      </c>
      <c r="AQ604" s="749">
        <f t="shared" si="350"/>
        <v>0</v>
      </c>
      <c r="AR604" s="749">
        <f t="shared" si="351"/>
        <v>0</v>
      </c>
      <c r="AS604" s="749">
        <f t="shared" si="352"/>
        <v>0</v>
      </c>
    </row>
    <row r="605" spans="2:45" hidden="1" outlineLevel="1" x14ac:dyDescent="0.2">
      <c r="B605" s="119">
        <v>35</v>
      </c>
      <c r="C605" s="38"/>
      <c r="D605" s="38"/>
      <c r="E605" s="33"/>
      <c r="F605" s="181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181"/>
      <c r="R605" s="58"/>
      <c r="S605" s="60"/>
      <c r="T605" s="59"/>
      <c r="U605" s="60"/>
      <c r="V605" s="176">
        <f t="shared" si="353"/>
        <v>0</v>
      </c>
      <c r="W605" s="176">
        <f t="shared" si="354"/>
        <v>0</v>
      </c>
      <c r="X605" s="176">
        <f t="shared" si="355"/>
        <v>0</v>
      </c>
      <c r="Y605" s="176">
        <f t="shared" si="356"/>
        <v>0</v>
      </c>
      <c r="Z605" s="176">
        <f t="shared" si="357"/>
        <v>0</v>
      </c>
      <c r="AA605" s="176">
        <f t="shared" si="358"/>
        <v>0</v>
      </c>
      <c r="AB605" s="176">
        <f t="shared" si="359"/>
        <v>0</v>
      </c>
      <c r="AC605" s="176">
        <f t="shared" si="360"/>
        <v>0</v>
      </c>
      <c r="AD605" s="176">
        <f t="shared" si="361"/>
        <v>0</v>
      </c>
      <c r="AE605" s="176">
        <f t="shared" si="362"/>
        <v>0</v>
      </c>
      <c r="AF605" s="430">
        <f t="shared" si="363"/>
        <v>0</v>
      </c>
      <c r="AG605" s="481">
        <f t="shared" si="364"/>
        <v>0</v>
      </c>
      <c r="AH605" s="203">
        <f t="shared" si="365"/>
        <v>0</v>
      </c>
      <c r="AI605" s="714">
        <f>IFERROR(VLOOKUP($C605,'General Information'!$B$69:$C$88,2,0),0)</f>
        <v>0</v>
      </c>
      <c r="AJ605" s="749">
        <f t="shared" si="343"/>
        <v>0</v>
      </c>
      <c r="AK605" s="749">
        <f t="shared" si="344"/>
        <v>0</v>
      </c>
      <c r="AL605" s="749">
        <f t="shared" si="345"/>
        <v>0</v>
      </c>
      <c r="AM605" s="749">
        <f t="shared" si="346"/>
        <v>0</v>
      </c>
      <c r="AN605" s="749">
        <f t="shared" si="347"/>
        <v>0</v>
      </c>
      <c r="AO605" s="749">
        <f t="shared" si="348"/>
        <v>0</v>
      </c>
      <c r="AP605" s="749">
        <f t="shared" si="349"/>
        <v>0</v>
      </c>
      <c r="AQ605" s="749">
        <f t="shared" si="350"/>
        <v>0</v>
      </c>
      <c r="AR605" s="749">
        <f t="shared" si="351"/>
        <v>0</v>
      </c>
      <c r="AS605" s="749">
        <f t="shared" si="352"/>
        <v>0</v>
      </c>
    </row>
    <row r="606" spans="2:45" hidden="1" outlineLevel="1" x14ac:dyDescent="0.2">
      <c r="B606" s="119">
        <v>36</v>
      </c>
      <c r="C606" s="38"/>
      <c r="D606" s="38"/>
      <c r="E606" s="33"/>
      <c r="F606" s="181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181"/>
      <c r="R606" s="58"/>
      <c r="S606" s="60"/>
      <c r="T606" s="59"/>
      <c r="U606" s="60"/>
      <c r="V606" s="176">
        <f t="shared" si="353"/>
        <v>0</v>
      </c>
      <c r="W606" s="176">
        <f t="shared" si="354"/>
        <v>0</v>
      </c>
      <c r="X606" s="176">
        <f t="shared" si="355"/>
        <v>0</v>
      </c>
      <c r="Y606" s="176">
        <f t="shared" si="356"/>
        <v>0</v>
      </c>
      <c r="Z606" s="176">
        <f t="shared" si="357"/>
        <v>0</v>
      </c>
      <c r="AA606" s="176">
        <f t="shared" si="358"/>
        <v>0</v>
      </c>
      <c r="AB606" s="176">
        <f t="shared" si="359"/>
        <v>0</v>
      </c>
      <c r="AC606" s="176">
        <f t="shared" si="360"/>
        <v>0</v>
      </c>
      <c r="AD606" s="176">
        <f t="shared" si="361"/>
        <v>0</v>
      </c>
      <c r="AE606" s="176">
        <f t="shared" si="362"/>
        <v>0</v>
      </c>
      <c r="AF606" s="430">
        <f t="shared" si="363"/>
        <v>0</v>
      </c>
      <c r="AG606" s="481">
        <f t="shared" si="364"/>
        <v>0</v>
      </c>
      <c r="AH606" s="203">
        <f t="shared" si="365"/>
        <v>0</v>
      </c>
      <c r="AI606" s="714">
        <f>IFERROR(VLOOKUP($C606,'General Information'!$B$69:$C$88,2,0),0)</f>
        <v>0</v>
      </c>
      <c r="AJ606" s="749">
        <f t="shared" si="343"/>
        <v>0</v>
      </c>
      <c r="AK606" s="749">
        <f t="shared" si="344"/>
        <v>0</v>
      </c>
      <c r="AL606" s="749">
        <f t="shared" si="345"/>
        <v>0</v>
      </c>
      <c r="AM606" s="749">
        <f t="shared" si="346"/>
        <v>0</v>
      </c>
      <c r="AN606" s="749">
        <f t="shared" si="347"/>
        <v>0</v>
      </c>
      <c r="AO606" s="749">
        <f t="shared" si="348"/>
        <v>0</v>
      </c>
      <c r="AP606" s="749">
        <f t="shared" si="349"/>
        <v>0</v>
      </c>
      <c r="AQ606" s="749">
        <f t="shared" si="350"/>
        <v>0</v>
      </c>
      <c r="AR606" s="749">
        <f t="shared" si="351"/>
        <v>0</v>
      </c>
      <c r="AS606" s="749">
        <f t="shared" si="352"/>
        <v>0</v>
      </c>
    </row>
    <row r="607" spans="2:45" hidden="1" outlineLevel="1" x14ac:dyDescent="0.2">
      <c r="B607" s="119">
        <v>37</v>
      </c>
      <c r="C607" s="38"/>
      <c r="D607" s="38"/>
      <c r="E607" s="33"/>
      <c r="F607" s="181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181"/>
      <c r="R607" s="58"/>
      <c r="S607" s="60"/>
      <c r="T607" s="59"/>
      <c r="U607" s="60"/>
      <c r="V607" s="176">
        <f t="shared" si="353"/>
        <v>0</v>
      </c>
      <c r="W607" s="176">
        <f t="shared" si="354"/>
        <v>0</v>
      </c>
      <c r="X607" s="176">
        <f t="shared" si="355"/>
        <v>0</v>
      </c>
      <c r="Y607" s="176">
        <f t="shared" si="356"/>
        <v>0</v>
      </c>
      <c r="Z607" s="176">
        <f t="shared" si="357"/>
        <v>0</v>
      </c>
      <c r="AA607" s="176">
        <f t="shared" si="358"/>
        <v>0</v>
      </c>
      <c r="AB607" s="176">
        <f t="shared" si="359"/>
        <v>0</v>
      </c>
      <c r="AC607" s="176">
        <f t="shared" si="360"/>
        <v>0</v>
      </c>
      <c r="AD607" s="176">
        <f t="shared" si="361"/>
        <v>0</v>
      </c>
      <c r="AE607" s="176">
        <f t="shared" si="362"/>
        <v>0</v>
      </c>
      <c r="AF607" s="430">
        <f t="shared" si="363"/>
        <v>0</v>
      </c>
      <c r="AG607" s="481">
        <f t="shared" si="364"/>
        <v>0</v>
      </c>
      <c r="AH607" s="203">
        <f t="shared" si="365"/>
        <v>0</v>
      </c>
      <c r="AI607" s="714">
        <f>IFERROR(VLOOKUP($C607,'General Information'!$B$69:$C$88,2,0),0)</f>
        <v>0</v>
      </c>
      <c r="AJ607" s="749">
        <f t="shared" si="343"/>
        <v>0</v>
      </c>
      <c r="AK607" s="749">
        <f t="shared" si="344"/>
        <v>0</v>
      </c>
      <c r="AL607" s="749">
        <f t="shared" si="345"/>
        <v>0</v>
      </c>
      <c r="AM607" s="749">
        <f t="shared" si="346"/>
        <v>0</v>
      </c>
      <c r="AN607" s="749">
        <f t="shared" si="347"/>
        <v>0</v>
      </c>
      <c r="AO607" s="749">
        <f t="shared" si="348"/>
        <v>0</v>
      </c>
      <c r="AP607" s="749">
        <f t="shared" si="349"/>
        <v>0</v>
      </c>
      <c r="AQ607" s="749">
        <f t="shared" si="350"/>
        <v>0</v>
      </c>
      <c r="AR607" s="749">
        <f t="shared" si="351"/>
        <v>0</v>
      </c>
      <c r="AS607" s="749">
        <f t="shared" si="352"/>
        <v>0</v>
      </c>
    </row>
    <row r="608" spans="2:45" hidden="1" outlineLevel="1" x14ac:dyDescent="0.2">
      <c r="B608" s="119">
        <v>38</v>
      </c>
      <c r="C608" s="38"/>
      <c r="D608" s="38"/>
      <c r="E608" s="33"/>
      <c r="F608" s="181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181"/>
      <c r="R608" s="58"/>
      <c r="S608" s="60"/>
      <c r="T608" s="59"/>
      <c r="U608" s="60"/>
      <c r="V608" s="176">
        <f t="shared" si="353"/>
        <v>0</v>
      </c>
      <c r="W608" s="176">
        <f t="shared" si="354"/>
        <v>0</v>
      </c>
      <c r="X608" s="176">
        <f t="shared" si="355"/>
        <v>0</v>
      </c>
      <c r="Y608" s="176">
        <f t="shared" si="356"/>
        <v>0</v>
      </c>
      <c r="Z608" s="176">
        <f t="shared" si="357"/>
        <v>0</v>
      </c>
      <c r="AA608" s="176">
        <f t="shared" si="358"/>
        <v>0</v>
      </c>
      <c r="AB608" s="176">
        <f t="shared" si="359"/>
        <v>0</v>
      </c>
      <c r="AC608" s="176">
        <f t="shared" si="360"/>
        <v>0</v>
      </c>
      <c r="AD608" s="176">
        <f t="shared" si="361"/>
        <v>0</v>
      </c>
      <c r="AE608" s="176">
        <f t="shared" si="362"/>
        <v>0</v>
      </c>
      <c r="AF608" s="430">
        <f t="shared" si="363"/>
        <v>0</v>
      </c>
      <c r="AG608" s="481">
        <f t="shared" si="364"/>
        <v>0</v>
      </c>
      <c r="AH608" s="203">
        <f t="shared" si="365"/>
        <v>0</v>
      </c>
      <c r="AI608" s="714">
        <f>IFERROR(VLOOKUP($C608,'General Information'!$B$69:$C$88,2,0),0)</f>
        <v>0</v>
      </c>
      <c r="AJ608" s="749">
        <f t="shared" si="343"/>
        <v>0</v>
      </c>
      <c r="AK608" s="749">
        <f t="shared" si="344"/>
        <v>0</v>
      </c>
      <c r="AL608" s="749">
        <f t="shared" si="345"/>
        <v>0</v>
      </c>
      <c r="AM608" s="749">
        <f t="shared" si="346"/>
        <v>0</v>
      </c>
      <c r="AN608" s="749">
        <f t="shared" si="347"/>
        <v>0</v>
      </c>
      <c r="AO608" s="749">
        <f t="shared" si="348"/>
        <v>0</v>
      </c>
      <c r="AP608" s="749">
        <f t="shared" si="349"/>
        <v>0</v>
      </c>
      <c r="AQ608" s="749">
        <f t="shared" si="350"/>
        <v>0</v>
      </c>
      <c r="AR608" s="749">
        <f t="shared" si="351"/>
        <v>0</v>
      </c>
      <c r="AS608" s="749">
        <f t="shared" si="352"/>
        <v>0</v>
      </c>
    </row>
    <row r="609" spans="1:45" hidden="1" outlineLevel="1" x14ac:dyDescent="0.2">
      <c r="B609" s="119">
        <v>39</v>
      </c>
      <c r="C609" s="38"/>
      <c r="D609" s="38"/>
      <c r="E609" s="33"/>
      <c r="F609" s="181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181"/>
      <c r="R609" s="58"/>
      <c r="S609" s="60"/>
      <c r="T609" s="59"/>
      <c r="U609" s="60"/>
      <c r="V609" s="176">
        <f t="shared" si="353"/>
        <v>0</v>
      </c>
      <c r="W609" s="176">
        <f t="shared" si="354"/>
        <v>0</v>
      </c>
      <c r="X609" s="176">
        <f t="shared" si="355"/>
        <v>0</v>
      </c>
      <c r="Y609" s="176">
        <f t="shared" si="356"/>
        <v>0</v>
      </c>
      <c r="Z609" s="176">
        <f t="shared" si="357"/>
        <v>0</v>
      </c>
      <c r="AA609" s="176">
        <f t="shared" si="358"/>
        <v>0</v>
      </c>
      <c r="AB609" s="176">
        <f t="shared" si="359"/>
        <v>0</v>
      </c>
      <c r="AC609" s="176">
        <f t="shared" si="360"/>
        <v>0</v>
      </c>
      <c r="AD609" s="176">
        <f t="shared" si="361"/>
        <v>0</v>
      </c>
      <c r="AE609" s="176">
        <f t="shared" si="362"/>
        <v>0</v>
      </c>
      <c r="AF609" s="430">
        <f t="shared" si="363"/>
        <v>0</v>
      </c>
      <c r="AG609" s="481">
        <f t="shared" si="364"/>
        <v>0</v>
      </c>
      <c r="AH609" s="203">
        <f t="shared" si="365"/>
        <v>0</v>
      </c>
      <c r="AI609" s="714">
        <f>IFERROR(VLOOKUP($C609,'General Information'!$B$69:$C$88,2,0),0)</f>
        <v>0</v>
      </c>
      <c r="AJ609" s="749">
        <f t="shared" si="343"/>
        <v>0</v>
      </c>
      <c r="AK609" s="749">
        <f t="shared" si="344"/>
        <v>0</v>
      </c>
      <c r="AL609" s="749">
        <f t="shared" si="345"/>
        <v>0</v>
      </c>
      <c r="AM609" s="749">
        <f t="shared" si="346"/>
        <v>0</v>
      </c>
      <c r="AN609" s="749">
        <f t="shared" si="347"/>
        <v>0</v>
      </c>
      <c r="AO609" s="749">
        <f t="shared" si="348"/>
        <v>0</v>
      </c>
      <c r="AP609" s="749">
        <f t="shared" si="349"/>
        <v>0</v>
      </c>
      <c r="AQ609" s="749">
        <f t="shared" si="350"/>
        <v>0</v>
      </c>
      <c r="AR609" s="749">
        <f t="shared" si="351"/>
        <v>0</v>
      </c>
      <c r="AS609" s="749">
        <f t="shared" si="352"/>
        <v>0</v>
      </c>
    </row>
    <row r="610" spans="1:45" hidden="1" outlineLevel="1" x14ac:dyDescent="0.2">
      <c r="B610" s="119">
        <v>40</v>
      </c>
      <c r="C610" s="38"/>
      <c r="D610" s="38"/>
      <c r="E610" s="33"/>
      <c r="F610" s="181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181"/>
      <c r="R610" s="58"/>
      <c r="S610" s="60"/>
      <c r="T610" s="59"/>
      <c r="U610" s="60"/>
      <c r="V610" s="176">
        <f t="shared" si="353"/>
        <v>0</v>
      </c>
      <c r="W610" s="176">
        <f t="shared" si="354"/>
        <v>0</v>
      </c>
      <c r="X610" s="176">
        <f t="shared" si="355"/>
        <v>0</v>
      </c>
      <c r="Y610" s="176">
        <f t="shared" si="356"/>
        <v>0</v>
      </c>
      <c r="Z610" s="176">
        <f t="shared" si="357"/>
        <v>0</v>
      </c>
      <c r="AA610" s="176">
        <f t="shared" si="358"/>
        <v>0</v>
      </c>
      <c r="AB610" s="176">
        <f t="shared" si="359"/>
        <v>0</v>
      </c>
      <c r="AC610" s="176">
        <f t="shared" si="360"/>
        <v>0</v>
      </c>
      <c r="AD610" s="176">
        <f t="shared" si="361"/>
        <v>0</v>
      </c>
      <c r="AE610" s="176">
        <f t="shared" si="362"/>
        <v>0</v>
      </c>
      <c r="AF610" s="430">
        <f t="shared" si="363"/>
        <v>0</v>
      </c>
      <c r="AG610" s="481">
        <f t="shared" si="364"/>
        <v>0</v>
      </c>
      <c r="AH610" s="203">
        <f t="shared" si="365"/>
        <v>0</v>
      </c>
      <c r="AI610" s="714">
        <f>IFERROR(VLOOKUP($C610,'General Information'!$B$69:$C$88,2,0),0)</f>
        <v>0</v>
      </c>
      <c r="AJ610" s="749">
        <f t="shared" si="343"/>
        <v>0</v>
      </c>
      <c r="AK610" s="749">
        <f t="shared" si="344"/>
        <v>0</v>
      </c>
      <c r="AL610" s="749">
        <f t="shared" si="345"/>
        <v>0</v>
      </c>
      <c r="AM610" s="749">
        <f t="shared" si="346"/>
        <v>0</v>
      </c>
      <c r="AN610" s="749">
        <f t="shared" si="347"/>
        <v>0</v>
      </c>
      <c r="AO610" s="749">
        <f t="shared" si="348"/>
        <v>0</v>
      </c>
      <c r="AP610" s="749">
        <f t="shared" si="349"/>
        <v>0</v>
      </c>
      <c r="AQ610" s="749">
        <f t="shared" si="350"/>
        <v>0</v>
      </c>
      <c r="AR610" s="749">
        <f t="shared" si="351"/>
        <v>0</v>
      </c>
      <c r="AS610" s="749">
        <f t="shared" si="352"/>
        <v>0</v>
      </c>
    </row>
    <row r="611" spans="1:45" hidden="1" outlineLevel="1" x14ac:dyDescent="0.2">
      <c r="B611" s="119">
        <v>41</v>
      </c>
      <c r="C611" s="38"/>
      <c r="D611" s="38"/>
      <c r="E611" s="33"/>
      <c r="F611" s="181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181"/>
      <c r="R611" s="58"/>
      <c r="S611" s="60"/>
      <c r="T611" s="59"/>
      <c r="U611" s="60"/>
      <c r="V611" s="176">
        <f t="shared" si="353"/>
        <v>0</v>
      </c>
      <c r="W611" s="176">
        <f t="shared" si="354"/>
        <v>0</v>
      </c>
      <c r="X611" s="176">
        <f t="shared" si="355"/>
        <v>0</v>
      </c>
      <c r="Y611" s="176">
        <f t="shared" si="356"/>
        <v>0</v>
      </c>
      <c r="Z611" s="176">
        <f t="shared" si="357"/>
        <v>0</v>
      </c>
      <c r="AA611" s="176">
        <f t="shared" si="358"/>
        <v>0</v>
      </c>
      <c r="AB611" s="176">
        <f t="shared" si="359"/>
        <v>0</v>
      </c>
      <c r="AC611" s="176">
        <f t="shared" si="360"/>
        <v>0</v>
      </c>
      <c r="AD611" s="176">
        <f t="shared" si="361"/>
        <v>0</v>
      </c>
      <c r="AE611" s="176">
        <f t="shared" si="362"/>
        <v>0</v>
      </c>
      <c r="AF611" s="430">
        <f t="shared" si="363"/>
        <v>0</v>
      </c>
      <c r="AG611" s="481">
        <f t="shared" si="364"/>
        <v>0</v>
      </c>
      <c r="AH611" s="203">
        <f t="shared" si="365"/>
        <v>0</v>
      </c>
      <c r="AI611" s="714">
        <f>IFERROR(VLOOKUP($C611,'General Information'!$B$69:$C$88,2,0),0)</f>
        <v>0</v>
      </c>
      <c r="AJ611" s="749">
        <f t="shared" si="343"/>
        <v>0</v>
      </c>
      <c r="AK611" s="749">
        <f t="shared" si="344"/>
        <v>0</v>
      </c>
      <c r="AL611" s="749">
        <f t="shared" si="345"/>
        <v>0</v>
      </c>
      <c r="AM611" s="749">
        <f t="shared" si="346"/>
        <v>0</v>
      </c>
      <c r="AN611" s="749">
        <f t="shared" si="347"/>
        <v>0</v>
      </c>
      <c r="AO611" s="749">
        <f t="shared" si="348"/>
        <v>0</v>
      </c>
      <c r="AP611" s="749">
        <f t="shared" si="349"/>
        <v>0</v>
      </c>
      <c r="AQ611" s="749">
        <f t="shared" si="350"/>
        <v>0</v>
      </c>
      <c r="AR611" s="749">
        <f t="shared" si="351"/>
        <v>0</v>
      </c>
      <c r="AS611" s="749">
        <f t="shared" si="352"/>
        <v>0</v>
      </c>
    </row>
    <row r="612" spans="1:45" hidden="1" outlineLevel="1" x14ac:dyDescent="0.2">
      <c r="B612" s="119">
        <v>42</v>
      </c>
      <c r="C612" s="38"/>
      <c r="D612" s="38"/>
      <c r="E612" s="33"/>
      <c r="F612" s="181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181"/>
      <c r="R612" s="58"/>
      <c r="S612" s="60"/>
      <c r="T612" s="59"/>
      <c r="U612" s="60"/>
      <c r="V612" s="176">
        <f t="shared" si="353"/>
        <v>0</v>
      </c>
      <c r="W612" s="176">
        <f t="shared" si="354"/>
        <v>0</v>
      </c>
      <c r="X612" s="176">
        <f t="shared" si="355"/>
        <v>0</v>
      </c>
      <c r="Y612" s="176">
        <f t="shared" si="356"/>
        <v>0</v>
      </c>
      <c r="Z612" s="176">
        <f t="shared" si="357"/>
        <v>0</v>
      </c>
      <c r="AA612" s="176">
        <f t="shared" si="358"/>
        <v>0</v>
      </c>
      <c r="AB612" s="176">
        <f t="shared" si="359"/>
        <v>0</v>
      </c>
      <c r="AC612" s="176">
        <f t="shared" si="360"/>
        <v>0</v>
      </c>
      <c r="AD612" s="176">
        <f t="shared" si="361"/>
        <v>0</v>
      </c>
      <c r="AE612" s="176">
        <f t="shared" si="362"/>
        <v>0</v>
      </c>
      <c r="AF612" s="430">
        <f t="shared" si="363"/>
        <v>0</v>
      </c>
      <c r="AG612" s="481">
        <f t="shared" si="364"/>
        <v>0</v>
      </c>
      <c r="AH612" s="203">
        <f t="shared" si="365"/>
        <v>0</v>
      </c>
      <c r="AI612" s="714">
        <f>IFERROR(VLOOKUP($C612,'General Information'!$B$69:$C$88,2,0),0)</f>
        <v>0</v>
      </c>
      <c r="AJ612" s="749">
        <f t="shared" si="343"/>
        <v>0</v>
      </c>
      <c r="AK612" s="749">
        <f t="shared" si="344"/>
        <v>0</v>
      </c>
      <c r="AL612" s="749">
        <f t="shared" si="345"/>
        <v>0</v>
      </c>
      <c r="AM612" s="749">
        <f t="shared" si="346"/>
        <v>0</v>
      </c>
      <c r="AN612" s="749">
        <f t="shared" si="347"/>
        <v>0</v>
      </c>
      <c r="AO612" s="749">
        <f t="shared" si="348"/>
        <v>0</v>
      </c>
      <c r="AP612" s="749">
        <f t="shared" si="349"/>
        <v>0</v>
      </c>
      <c r="AQ612" s="749">
        <f t="shared" si="350"/>
        <v>0</v>
      </c>
      <c r="AR612" s="749">
        <f t="shared" si="351"/>
        <v>0</v>
      </c>
      <c r="AS612" s="749">
        <f t="shared" si="352"/>
        <v>0</v>
      </c>
    </row>
    <row r="613" spans="1:45" hidden="1" outlineLevel="1" x14ac:dyDescent="0.2">
      <c r="B613" s="119">
        <v>43</v>
      </c>
      <c r="C613" s="38"/>
      <c r="D613" s="38"/>
      <c r="E613" s="33"/>
      <c r="F613" s="181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181"/>
      <c r="R613" s="58"/>
      <c r="S613" s="60"/>
      <c r="T613" s="59"/>
      <c r="U613" s="60"/>
      <c r="V613" s="176">
        <f t="shared" si="353"/>
        <v>0</v>
      </c>
      <c r="W613" s="176">
        <f t="shared" si="354"/>
        <v>0</v>
      </c>
      <c r="X613" s="176">
        <f t="shared" si="355"/>
        <v>0</v>
      </c>
      <c r="Y613" s="176">
        <f t="shared" si="356"/>
        <v>0</v>
      </c>
      <c r="Z613" s="176">
        <f t="shared" si="357"/>
        <v>0</v>
      </c>
      <c r="AA613" s="176">
        <f t="shared" si="358"/>
        <v>0</v>
      </c>
      <c r="AB613" s="176">
        <f t="shared" si="359"/>
        <v>0</v>
      </c>
      <c r="AC613" s="176">
        <f t="shared" si="360"/>
        <v>0</v>
      </c>
      <c r="AD613" s="176">
        <f t="shared" si="361"/>
        <v>0</v>
      </c>
      <c r="AE613" s="176">
        <f t="shared" si="362"/>
        <v>0</v>
      </c>
      <c r="AF613" s="430">
        <f t="shared" si="363"/>
        <v>0</v>
      </c>
      <c r="AG613" s="481">
        <f t="shared" si="364"/>
        <v>0</v>
      </c>
      <c r="AH613" s="203">
        <f t="shared" si="365"/>
        <v>0</v>
      </c>
      <c r="AI613" s="714">
        <f>IFERROR(VLOOKUP($C613,'General Information'!$B$69:$C$88,2,0),0)</f>
        <v>0</v>
      </c>
      <c r="AJ613" s="749">
        <f t="shared" si="343"/>
        <v>0</v>
      </c>
      <c r="AK613" s="749">
        <f t="shared" si="344"/>
        <v>0</v>
      </c>
      <c r="AL613" s="749">
        <f t="shared" si="345"/>
        <v>0</v>
      </c>
      <c r="AM613" s="749">
        <f t="shared" si="346"/>
        <v>0</v>
      </c>
      <c r="AN613" s="749">
        <f t="shared" si="347"/>
        <v>0</v>
      </c>
      <c r="AO613" s="749">
        <f t="shared" si="348"/>
        <v>0</v>
      </c>
      <c r="AP613" s="749">
        <f t="shared" si="349"/>
        <v>0</v>
      </c>
      <c r="AQ613" s="749">
        <f t="shared" si="350"/>
        <v>0</v>
      </c>
      <c r="AR613" s="749">
        <f t="shared" si="351"/>
        <v>0</v>
      </c>
      <c r="AS613" s="749">
        <f t="shared" si="352"/>
        <v>0</v>
      </c>
    </row>
    <row r="614" spans="1:45" hidden="1" outlineLevel="1" x14ac:dyDescent="0.2">
      <c r="B614" s="119">
        <v>44</v>
      </c>
      <c r="C614" s="38"/>
      <c r="D614" s="38"/>
      <c r="E614" s="33"/>
      <c r="F614" s="181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81"/>
      <c r="R614" s="58"/>
      <c r="S614" s="60"/>
      <c r="T614" s="59"/>
      <c r="U614" s="60"/>
      <c r="V614" s="176">
        <f t="shared" si="353"/>
        <v>0</v>
      </c>
      <c r="W614" s="176">
        <f t="shared" si="354"/>
        <v>0</v>
      </c>
      <c r="X614" s="176">
        <f t="shared" si="355"/>
        <v>0</v>
      </c>
      <c r="Y614" s="176">
        <f t="shared" si="356"/>
        <v>0</v>
      </c>
      <c r="Z614" s="176">
        <f t="shared" si="357"/>
        <v>0</v>
      </c>
      <c r="AA614" s="176">
        <f t="shared" si="358"/>
        <v>0</v>
      </c>
      <c r="AB614" s="176">
        <f t="shared" si="359"/>
        <v>0</v>
      </c>
      <c r="AC614" s="176">
        <f t="shared" si="360"/>
        <v>0</v>
      </c>
      <c r="AD614" s="176">
        <f t="shared" si="361"/>
        <v>0</v>
      </c>
      <c r="AE614" s="176">
        <f t="shared" si="362"/>
        <v>0</v>
      </c>
      <c r="AF614" s="430">
        <f t="shared" si="363"/>
        <v>0</v>
      </c>
      <c r="AG614" s="481">
        <f t="shared" si="364"/>
        <v>0</v>
      </c>
      <c r="AH614" s="203">
        <f t="shared" si="365"/>
        <v>0</v>
      </c>
      <c r="AI614" s="714">
        <f>IFERROR(VLOOKUP($C614,'General Information'!$B$69:$C$88,2,0),0)</f>
        <v>0</v>
      </c>
      <c r="AJ614" s="749">
        <f t="shared" si="343"/>
        <v>0</v>
      </c>
      <c r="AK614" s="749">
        <f t="shared" si="344"/>
        <v>0</v>
      </c>
      <c r="AL614" s="749">
        <f t="shared" si="345"/>
        <v>0</v>
      </c>
      <c r="AM614" s="749">
        <f t="shared" si="346"/>
        <v>0</v>
      </c>
      <c r="AN614" s="749">
        <f t="shared" si="347"/>
        <v>0</v>
      </c>
      <c r="AO614" s="749">
        <f t="shared" si="348"/>
        <v>0</v>
      </c>
      <c r="AP614" s="749">
        <f t="shared" si="349"/>
        <v>0</v>
      </c>
      <c r="AQ614" s="749">
        <f t="shared" si="350"/>
        <v>0</v>
      </c>
      <c r="AR614" s="749">
        <f t="shared" si="351"/>
        <v>0</v>
      </c>
      <c r="AS614" s="749">
        <f t="shared" si="352"/>
        <v>0</v>
      </c>
    </row>
    <row r="615" spans="1:45" hidden="1" outlineLevel="1" x14ac:dyDescent="0.2">
      <c r="B615" s="119">
        <v>45</v>
      </c>
      <c r="C615" s="38"/>
      <c r="D615" s="38"/>
      <c r="E615" s="33"/>
      <c r="F615" s="181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181"/>
      <c r="R615" s="58"/>
      <c r="S615" s="60"/>
      <c r="T615" s="59"/>
      <c r="U615" s="60"/>
      <c r="V615" s="176">
        <f t="shared" si="353"/>
        <v>0</v>
      </c>
      <c r="W615" s="176">
        <f t="shared" si="354"/>
        <v>0</v>
      </c>
      <c r="X615" s="176">
        <f t="shared" si="355"/>
        <v>0</v>
      </c>
      <c r="Y615" s="176">
        <f t="shared" si="356"/>
        <v>0</v>
      </c>
      <c r="Z615" s="176">
        <f t="shared" si="357"/>
        <v>0</v>
      </c>
      <c r="AA615" s="176">
        <f t="shared" si="358"/>
        <v>0</v>
      </c>
      <c r="AB615" s="176">
        <f t="shared" si="359"/>
        <v>0</v>
      </c>
      <c r="AC615" s="176">
        <f t="shared" si="360"/>
        <v>0</v>
      </c>
      <c r="AD615" s="176">
        <f t="shared" si="361"/>
        <v>0</v>
      </c>
      <c r="AE615" s="176">
        <f t="shared" si="362"/>
        <v>0</v>
      </c>
      <c r="AF615" s="430">
        <f t="shared" si="363"/>
        <v>0</v>
      </c>
      <c r="AG615" s="481">
        <f t="shared" si="364"/>
        <v>0</v>
      </c>
      <c r="AH615" s="203">
        <f t="shared" si="365"/>
        <v>0</v>
      </c>
      <c r="AI615" s="714">
        <f>IFERROR(VLOOKUP($C615,'General Information'!$B$69:$C$88,2,0),0)</f>
        <v>0</v>
      </c>
      <c r="AJ615" s="749">
        <f t="shared" si="343"/>
        <v>0</v>
      </c>
      <c r="AK615" s="749">
        <f t="shared" si="344"/>
        <v>0</v>
      </c>
      <c r="AL615" s="749">
        <f t="shared" si="345"/>
        <v>0</v>
      </c>
      <c r="AM615" s="749">
        <f t="shared" si="346"/>
        <v>0</v>
      </c>
      <c r="AN615" s="749">
        <f t="shared" si="347"/>
        <v>0</v>
      </c>
      <c r="AO615" s="749">
        <f t="shared" si="348"/>
        <v>0</v>
      </c>
      <c r="AP615" s="749">
        <f t="shared" si="349"/>
        <v>0</v>
      </c>
      <c r="AQ615" s="749">
        <f t="shared" si="350"/>
        <v>0</v>
      </c>
      <c r="AR615" s="749">
        <f t="shared" si="351"/>
        <v>0</v>
      </c>
      <c r="AS615" s="749">
        <f t="shared" si="352"/>
        <v>0</v>
      </c>
    </row>
    <row r="616" spans="1:45" hidden="1" outlineLevel="1" x14ac:dyDescent="0.2">
      <c r="B616" s="119">
        <v>46</v>
      </c>
      <c r="C616" s="38"/>
      <c r="D616" s="38"/>
      <c r="E616" s="33"/>
      <c r="F616" s="181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181"/>
      <c r="R616" s="58"/>
      <c r="S616" s="60"/>
      <c r="T616" s="59"/>
      <c r="U616" s="60"/>
      <c r="V616" s="176">
        <f t="shared" si="353"/>
        <v>0</v>
      </c>
      <c r="W616" s="176">
        <f t="shared" si="354"/>
        <v>0</v>
      </c>
      <c r="X616" s="176">
        <f t="shared" si="355"/>
        <v>0</v>
      </c>
      <c r="Y616" s="176">
        <f t="shared" si="356"/>
        <v>0</v>
      </c>
      <c r="Z616" s="176">
        <f t="shared" si="357"/>
        <v>0</v>
      </c>
      <c r="AA616" s="176">
        <f t="shared" si="358"/>
        <v>0</v>
      </c>
      <c r="AB616" s="176">
        <f t="shared" si="359"/>
        <v>0</v>
      </c>
      <c r="AC616" s="176">
        <f t="shared" si="360"/>
        <v>0</v>
      </c>
      <c r="AD616" s="176">
        <f t="shared" si="361"/>
        <v>0</v>
      </c>
      <c r="AE616" s="176">
        <f t="shared" si="362"/>
        <v>0</v>
      </c>
      <c r="AF616" s="430">
        <f t="shared" si="363"/>
        <v>0</v>
      </c>
      <c r="AG616" s="481">
        <f t="shared" si="364"/>
        <v>0</v>
      </c>
      <c r="AH616" s="203">
        <f t="shared" si="365"/>
        <v>0</v>
      </c>
      <c r="AI616" s="714">
        <f>IFERROR(VLOOKUP($C616,'General Information'!$B$69:$C$88,2,0),0)</f>
        <v>0</v>
      </c>
      <c r="AJ616" s="749">
        <f t="shared" si="343"/>
        <v>0</v>
      </c>
      <c r="AK616" s="749">
        <f t="shared" si="344"/>
        <v>0</v>
      </c>
      <c r="AL616" s="749">
        <f t="shared" si="345"/>
        <v>0</v>
      </c>
      <c r="AM616" s="749">
        <f t="shared" si="346"/>
        <v>0</v>
      </c>
      <c r="AN616" s="749">
        <f t="shared" si="347"/>
        <v>0</v>
      </c>
      <c r="AO616" s="749">
        <f t="shared" si="348"/>
        <v>0</v>
      </c>
      <c r="AP616" s="749">
        <f t="shared" si="349"/>
        <v>0</v>
      </c>
      <c r="AQ616" s="749">
        <f t="shared" si="350"/>
        <v>0</v>
      </c>
      <c r="AR616" s="749">
        <f t="shared" si="351"/>
        <v>0</v>
      </c>
      <c r="AS616" s="749">
        <f t="shared" si="352"/>
        <v>0</v>
      </c>
    </row>
    <row r="617" spans="1:45" hidden="1" outlineLevel="1" x14ac:dyDescent="0.2">
      <c r="B617" s="119">
        <v>47</v>
      </c>
      <c r="C617" s="38"/>
      <c r="D617" s="38"/>
      <c r="E617" s="33"/>
      <c r="F617" s="181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181"/>
      <c r="R617" s="58"/>
      <c r="S617" s="60"/>
      <c r="T617" s="59"/>
      <c r="U617" s="60"/>
      <c r="V617" s="176">
        <f t="shared" si="353"/>
        <v>0</v>
      </c>
      <c r="W617" s="176">
        <f t="shared" si="354"/>
        <v>0</v>
      </c>
      <c r="X617" s="176">
        <f t="shared" si="355"/>
        <v>0</v>
      </c>
      <c r="Y617" s="176">
        <f t="shared" si="356"/>
        <v>0</v>
      </c>
      <c r="Z617" s="176">
        <f t="shared" si="357"/>
        <v>0</v>
      </c>
      <c r="AA617" s="176">
        <f t="shared" si="358"/>
        <v>0</v>
      </c>
      <c r="AB617" s="176">
        <f t="shared" si="359"/>
        <v>0</v>
      </c>
      <c r="AC617" s="176">
        <f t="shared" si="360"/>
        <v>0</v>
      </c>
      <c r="AD617" s="176">
        <f t="shared" si="361"/>
        <v>0</v>
      </c>
      <c r="AE617" s="176">
        <f t="shared" si="362"/>
        <v>0</v>
      </c>
      <c r="AF617" s="430">
        <f t="shared" si="363"/>
        <v>0</v>
      </c>
      <c r="AG617" s="481">
        <f t="shared" si="364"/>
        <v>0</v>
      </c>
      <c r="AH617" s="203">
        <f t="shared" si="365"/>
        <v>0</v>
      </c>
      <c r="AI617" s="714">
        <f>IFERROR(VLOOKUP($C617,'General Information'!$B$69:$C$88,2,0),0)</f>
        <v>0</v>
      </c>
      <c r="AJ617" s="749">
        <f t="shared" si="343"/>
        <v>0</v>
      </c>
      <c r="AK617" s="749">
        <f t="shared" si="344"/>
        <v>0</v>
      </c>
      <c r="AL617" s="749">
        <f t="shared" si="345"/>
        <v>0</v>
      </c>
      <c r="AM617" s="749">
        <f t="shared" si="346"/>
        <v>0</v>
      </c>
      <c r="AN617" s="749">
        <f t="shared" si="347"/>
        <v>0</v>
      </c>
      <c r="AO617" s="749">
        <f t="shared" si="348"/>
        <v>0</v>
      </c>
      <c r="AP617" s="749">
        <f t="shared" si="349"/>
        <v>0</v>
      </c>
      <c r="AQ617" s="749">
        <f t="shared" si="350"/>
        <v>0</v>
      </c>
      <c r="AR617" s="749">
        <f t="shared" si="351"/>
        <v>0</v>
      </c>
      <c r="AS617" s="749">
        <f t="shared" si="352"/>
        <v>0</v>
      </c>
    </row>
    <row r="618" spans="1:45" hidden="1" outlineLevel="1" x14ac:dyDescent="0.2">
      <c r="B618" s="119">
        <v>48</v>
      </c>
      <c r="C618" s="38"/>
      <c r="D618" s="38"/>
      <c r="E618" s="33"/>
      <c r="F618" s="181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181"/>
      <c r="R618" s="58"/>
      <c r="S618" s="60"/>
      <c r="T618" s="59"/>
      <c r="U618" s="60"/>
      <c r="V618" s="176">
        <f t="shared" si="353"/>
        <v>0</v>
      </c>
      <c r="W618" s="176">
        <f t="shared" si="354"/>
        <v>0</v>
      </c>
      <c r="X618" s="176">
        <f t="shared" si="355"/>
        <v>0</v>
      </c>
      <c r="Y618" s="176">
        <f t="shared" si="356"/>
        <v>0</v>
      </c>
      <c r="Z618" s="176">
        <f t="shared" si="357"/>
        <v>0</v>
      </c>
      <c r="AA618" s="176">
        <f t="shared" si="358"/>
        <v>0</v>
      </c>
      <c r="AB618" s="176">
        <f t="shared" si="359"/>
        <v>0</v>
      </c>
      <c r="AC618" s="176">
        <f t="shared" si="360"/>
        <v>0</v>
      </c>
      <c r="AD618" s="176">
        <f t="shared" si="361"/>
        <v>0</v>
      </c>
      <c r="AE618" s="176">
        <f t="shared" si="362"/>
        <v>0</v>
      </c>
      <c r="AF618" s="430">
        <f t="shared" si="363"/>
        <v>0</v>
      </c>
      <c r="AG618" s="481">
        <f t="shared" si="364"/>
        <v>0</v>
      </c>
      <c r="AH618" s="203">
        <f t="shared" si="365"/>
        <v>0</v>
      </c>
      <c r="AI618" s="714">
        <f>IFERROR(VLOOKUP($C618,'General Information'!$B$69:$C$88,2,0),0)</f>
        <v>0</v>
      </c>
      <c r="AJ618" s="749">
        <f t="shared" si="343"/>
        <v>0</v>
      </c>
      <c r="AK618" s="749">
        <f t="shared" si="344"/>
        <v>0</v>
      </c>
      <c r="AL618" s="749">
        <f t="shared" si="345"/>
        <v>0</v>
      </c>
      <c r="AM618" s="749">
        <f t="shared" si="346"/>
        <v>0</v>
      </c>
      <c r="AN618" s="749">
        <f t="shared" si="347"/>
        <v>0</v>
      </c>
      <c r="AO618" s="749">
        <f t="shared" si="348"/>
        <v>0</v>
      </c>
      <c r="AP618" s="749">
        <f t="shared" si="349"/>
        <v>0</v>
      </c>
      <c r="AQ618" s="749">
        <f t="shared" si="350"/>
        <v>0</v>
      </c>
      <c r="AR618" s="749">
        <f t="shared" si="351"/>
        <v>0</v>
      </c>
      <c r="AS618" s="749">
        <f t="shared" si="352"/>
        <v>0</v>
      </c>
    </row>
    <row r="619" spans="1:45" hidden="1" outlineLevel="1" x14ac:dyDescent="0.2">
      <c r="B619" s="119">
        <v>49</v>
      </c>
      <c r="C619" s="38"/>
      <c r="D619" s="38"/>
      <c r="E619" s="33"/>
      <c r="F619" s="181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181"/>
      <c r="R619" s="58"/>
      <c r="S619" s="60"/>
      <c r="T619" s="59"/>
      <c r="U619" s="60"/>
      <c r="V619" s="176">
        <f t="shared" si="353"/>
        <v>0</v>
      </c>
      <c r="W619" s="176">
        <f t="shared" si="354"/>
        <v>0</v>
      </c>
      <c r="X619" s="176">
        <f t="shared" si="355"/>
        <v>0</v>
      </c>
      <c r="Y619" s="176">
        <f t="shared" si="356"/>
        <v>0</v>
      </c>
      <c r="Z619" s="176">
        <f t="shared" si="357"/>
        <v>0</v>
      </c>
      <c r="AA619" s="176">
        <f t="shared" si="358"/>
        <v>0</v>
      </c>
      <c r="AB619" s="176">
        <f t="shared" si="359"/>
        <v>0</v>
      </c>
      <c r="AC619" s="176">
        <f t="shared" si="360"/>
        <v>0</v>
      </c>
      <c r="AD619" s="176">
        <f t="shared" si="361"/>
        <v>0</v>
      </c>
      <c r="AE619" s="176">
        <f t="shared" si="362"/>
        <v>0</v>
      </c>
      <c r="AF619" s="430">
        <f t="shared" si="363"/>
        <v>0</v>
      </c>
      <c r="AG619" s="481">
        <f t="shared" si="364"/>
        <v>0</v>
      </c>
      <c r="AH619" s="203">
        <f t="shared" si="365"/>
        <v>0</v>
      </c>
      <c r="AI619" s="714">
        <f>IFERROR(VLOOKUP($C619,'General Information'!$B$69:$C$88,2,0),0)</f>
        <v>0</v>
      </c>
      <c r="AJ619" s="749">
        <f t="shared" si="343"/>
        <v>0</v>
      </c>
      <c r="AK619" s="749">
        <f t="shared" si="344"/>
        <v>0</v>
      </c>
      <c r="AL619" s="749">
        <f t="shared" si="345"/>
        <v>0</v>
      </c>
      <c r="AM619" s="749">
        <f t="shared" si="346"/>
        <v>0</v>
      </c>
      <c r="AN619" s="749">
        <f t="shared" si="347"/>
        <v>0</v>
      </c>
      <c r="AO619" s="749">
        <f t="shared" si="348"/>
        <v>0</v>
      </c>
      <c r="AP619" s="749">
        <f t="shared" si="349"/>
        <v>0</v>
      </c>
      <c r="AQ619" s="749">
        <f t="shared" si="350"/>
        <v>0</v>
      </c>
      <c r="AR619" s="749">
        <f t="shared" si="351"/>
        <v>0</v>
      </c>
      <c r="AS619" s="749">
        <f t="shared" si="352"/>
        <v>0</v>
      </c>
    </row>
    <row r="620" spans="1:45" hidden="1" outlineLevel="1" x14ac:dyDescent="0.2">
      <c r="B620" s="119">
        <v>50</v>
      </c>
      <c r="C620" s="38"/>
      <c r="D620" s="38"/>
      <c r="E620" s="33"/>
      <c r="F620" s="181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181"/>
      <c r="R620" s="58"/>
      <c r="S620" s="60"/>
      <c r="T620" s="59"/>
      <c r="U620" s="60"/>
      <c r="V620" s="176">
        <f t="shared" si="353"/>
        <v>0</v>
      </c>
      <c r="W620" s="176">
        <f t="shared" si="354"/>
        <v>0</v>
      </c>
      <c r="X620" s="176">
        <f t="shared" si="355"/>
        <v>0</v>
      </c>
      <c r="Y620" s="176">
        <f t="shared" si="356"/>
        <v>0</v>
      </c>
      <c r="Z620" s="176">
        <f t="shared" si="357"/>
        <v>0</v>
      </c>
      <c r="AA620" s="176">
        <f t="shared" si="358"/>
        <v>0</v>
      </c>
      <c r="AB620" s="176">
        <f t="shared" si="359"/>
        <v>0</v>
      </c>
      <c r="AC620" s="176">
        <f t="shared" si="360"/>
        <v>0</v>
      </c>
      <c r="AD620" s="176">
        <f t="shared" si="361"/>
        <v>0</v>
      </c>
      <c r="AE620" s="176">
        <f t="shared" si="362"/>
        <v>0</v>
      </c>
      <c r="AF620" s="430">
        <f t="shared" si="363"/>
        <v>0</v>
      </c>
      <c r="AG620" s="481">
        <f t="shared" si="364"/>
        <v>0</v>
      </c>
      <c r="AH620" s="203">
        <f t="shared" si="365"/>
        <v>0</v>
      </c>
      <c r="AI620" s="714">
        <f>IFERROR(VLOOKUP($C620,'General Information'!$B$69:$C$88,2,0),0)</f>
        <v>0</v>
      </c>
      <c r="AJ620" s="749">
        <f t="shared" si="343"/>
        <v>0</v>
      </c>
      <c r="AK620" s="749">
        <f t="shared" si="344"/>
        <v>0</v>
      </c>
      <c r="AL620" s="749">
        <f t="shared" si="345"/>
        <v>0</v>
      </c>
      <c r="AM620" s="749">
        <f t="shared" si="346"/>
        <v>0</v>
      </c>
      <c r="AN620" s="749">
        <f t="shared" si="347"/>
        <v>0</v>
      </c>
      <c r="AO620" s="749">
        <f t="shared" si="348"/>
        <v>0</v>
      </c>
      <c r="AP620" s="749">
        <f t="shared" si="349"/>
        <v>0</v>
      </c>
      <c r="AQ620" s="749">
        <f t="shared" si="350"/>
        <v>0</v>
      </c>
      <c r="AR620" s="749">
        <f t="shared" si="351"/>
        <v>0</v>
      </c>
      <c r="AS620" s="749">
        <f t="shared" si="352"/>
        <v>0</v>
      </c>
    </row>
    <row r="621" spans="1:45" s="480" customFormat="1" ht="21.75" customHeight="1" collapsed="1" x14ac:dyDescent="0.2">
      <c r="A621" s="104" t="s">
        <v>356</v>
      </c>
      <c r="B621" s="94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AF621" s="430"/>
      <c r="AG621" s="96"/>
      <c r="AI621" s="714"/>
    </row>
    <row r="622" spans="1:45" s="478" customFormat="1" ht="15" customHeight="1" x14ac:dyDescent="0.25">
      <c r="A622" s="477"/>
      <c r="B622" s="672" t="s">
        <v>487</v>
      </c>
      <c r="C622" s="672"/>
      <c r="D622" s="672"/>
      <c r="E622" s="428"/>
      <c r="F622" s="432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432"/>
      <c r="R622" s="129"/>
      <c r="S622" s="129"/>
      <c r="T622" s="129"/>
      <c r="U622" s="129"/>
      <c r="V622" s="130">
        <f>SUM(V624:V673)</f>
        <v>2345447.8279324733</v>
      </c>
      <c r="W622" s="130">
        <f t="shared" ref="W622:AG622" si="366">SUM(W624:W673)</f>
        <v>2348637.2942759842</v>
      </c>
      <c r="X622" s="130">
        <f t="shared" si="366"/>
        <v>2360361.3703616858</v>
      </c>
      <c r="Y622" s="130">
        <f t="shared" si="366"/>
        <v>2372599.7356828386</v>
      </c>
      <c r="Z622" s="130">
        <f t="shared" si="366"/>
        <v>2385386.5144957737</v>
      </c>
      <c r="AA622" s="130">
        <f t="shared" si="366"/>
        <v>2398743.433750934</v>
      </c>
      <c r="AB622" s="130">
        <f t="shared" si="366"/>
        <v>0</v>
      </c>
      <c r="AC622" s="130">
        <f t="shared" si="366"/>
        <v>0</v>
      </c>
      <c r="AD622" s="130">
        <f t="shared" si="366"/>
        <v>0</v>
      </c>
      <c r="AE622" s="130">
        <f t="shared" si="366"/>
        <v>0</v>
      </c>
      <c r="AF622" s="130">
        <f t="shared" si="366"/>
        <v>14211176.176499689</v>
      </c>
      <c r="AG622" s="128">
        <f t="shared" si="366"/>
        <v>14211176.176499689</v>
      </c>
      <c r="AH622" s="231">
        <f>IFERROR(SUM(AH624:AH673),0)</f>
        <v>0.26170221733482291</v>
      </c>
      <c r="AI622" s="714"/>
    </row>
    <row r="623" spans="1:45" s="109" customFormat="1" ht="30" customHeight="1" x14ac:dyDescent="0.2">
      <c r="B623" s="175"/>
      <c r="C623" s="88" t="s">
        <v>498</v>
      </c>
      <c r="D623" s="88" t="s">
        <v>478</v>
      </c>
      <c r="E623" s="88" t="s">
        <v>502</v>
      </c>
      <c r="F623" s="88" t="s">
        <v>26</v>
      </c>
      <c r="G623" s="88" t="s">
        <v>91</v>
      </c>
      <c r="H623" s="88" t="s">
        <v>93</v>
      </c>
      <c r="I623" s="88" t="s">
        <v>94</v>
      </c>
      <c r="J623" s="88" t="s">
        <v>95</v>
      </c>
      <c r="K623" s="88" t="s">
        <v>96</v>
      </c>
      <c r="L623" s="88" t="s">
        <v>97</v>
      </c>
      <c r="M623" s="88" t="s">
        <v>98</v>
      </c>
      <c r="N623" s="88" t="s">
        <v>99</v>
      </c>
      <c r="O623" s="88" t="s">
        <v>100</v>
      </c>
      <c r="P623" s="88" t="s">
        <v>101</v>
      </c>
      <c r="Q623" s="88" t="s">
        <v>26</v>
      </c>
      <c r="R623" s="88" t="s">
        <v>209</v>
      </c>
      <c r="S623" s="88" t="s">
        <v>25</v>
      </c>
      <c r="T623" s="88" t="s">
        <v>530</v>
      </c>
      <c r="U623" s="88" t="s">
        <v>134</v>
      </c>
      <c r="V623" s="88" t="s">
        <v>503</v>
      </c>
      <c r="W623" s="88" t="s">
        <v>504</v>
      </c>
      <c r="X623" s="88" t="s">
        <v>505</v>
      </c>
      <c r="Y623" s="88" t="s">
        <v>506</v>
      </c>
      <c r="Z623" s="88" t="s">
        <v>507</v>
      </c>
      <c r="AA623" s="88" t="s">
        <v>509</v>
      </c>
      <c r="AB623" s="88" t="s">
        <v>510</v>
      </c>
      <c r="AC623" s="88" t="s">
        <v>511</v>
      </c>
      <c r="AD623" s="88" t="s">
        <v>512</v>
      </c>
      <c r="AE623" s="88" t="s">
        <v>513</v>
      </c>
      <c r="AF623" s="88" t="s">
        <v>508</v>
      </c>
      <c r="AG623" s="88" t="s">
        <v>88</v>
      </c>
      <c r="AH623" s="88" t="s">
        <v>371</v>
      </c>
      <c r="AI623" s="714"/>
    </row>
    <row r="624" spans="1:45" x14ac:dyDescent="0.2">
      <c r="B624" s="131">
        <v>1</v>
      </c>
      <c r="C624" s="38" t="s">
        <v>559</v>
      </c>
      <c r="D624" s="38" t="s">
        <v>600</v>
      </c>
      <c r="E624" s="33" t="s">
        <v>601</v>
      </c>
      <c r="F624" s="181"/>
      <c r="G624" s="179">
        <f>680000/4</f>
        <v>170000</v>
      </c>
      <c r="H624" s="179">
        <f t="shared" ref="H624:L624" si="367">680000/4</f>
        <v>170000</v>
      </c>
      <c r="I624" s="179">
        <f t="shared" si="367"/>
        <v>170000</v>
      </c>
      <c r="J624" s="179">
        <f t="shared" si="367"/>
        <v>170000</v>
      </c>
      <c r="K624" s="179">
        <f t="shared" si="367"/>
        <v>170000</v>
      </c>
      <c r="L624" s="179">
        <f t="shared" si="367"/>
        <v>170000</v>
      </c>
      <c r="M624" s="179"/>
      <c r="N624" s="179"/>
      <c r="O624" s="179"/>
      <c r="P624" s="179"/>
      <c r="Q624" s="181"/>
      <c r="R624" s="58"/>
      <c r="S624" s="60"/>
      <c r="T624" s="59"/>
      <c r="U624" s="60"/>
      <c r="V624" s="2">
        <f>$G624</f>
        <v>170000</v>
      </c>
      <c r="W624" s="2">
        <f>$H624</f>
        <v>170000</v>
      </c>
      <c r="X624" s="2">
        <f>$I624</f>
        <v>170000</v>
      </c>
      <c r="Y624" s="2">
        <f>$J624</f>
        <v>170000</v>
      </c>
      <c r="Z624" s="2">
        <f>$K624</f>
        <v>170000</v>
      </c>
      <c r="AA624" s="2">
        <f>$L624</f>
        <v>170000</v>
      </c>
      <c r="AB624" s="2">
        <f>$M624</f>
        <v>0</v>
      </c>
      <c r="AC624" s="2">
        <f>$N624</f>
        <v>0</v>
      </c>
      <c r="AD624" s="2">
        <f>$O624</f>
        <v>0</v>
      </c>
      <c r="AE624" s="2">
        <f>$P624</f>
        <v>0</v>
      </c>
      <c r="AF624" s="202">
        <f>SUM(V624:AE624)</f>
        <v>1020000</v>
      </c>
      <c r="AG624" s="645">
        <f t="shared" ref="AG624:AG655" si="368">SUM(G624:P624)</f>
        <v>1020000</v>
      </c>
      <c r="AH624" s="203">
        <f t="shared" ref="AH624:AH655" si="369">IFERROR($AF624/SUM($AF$7,$AF$210,$AF$313,$AF$366,$AF$569,$AF$622),0)</f>
        <v>1.8783544610680325E-2</v>
      </c>
      <c r="AI624" s="714">
        <f>IFERROR(VLOOKUP($C624,'General Information'!$B$69:$D$88,3,0),0)</f>
        <v>0</v>
      </c>
      <c r="AJ624" s="749">
        <f t="shared" ref="AJ624:AJ673" si="370">(1+$AI624)*V624</f>
        <v>170000</v>
      </c>
      <c r="AK624" s="749">
        <f t="shared" ref="AK624:AK673" si="371">(1+$AI624)*W624</f>
        <v>170000</v>
      </c>
      <c r="AL624" s="749">
        <f t="shared" ref="AL624:AL673" si="372">(1+$AI624)*X624</f>
        <v>170000</v>
      </c>
      <c r="AM624" s="749">
        <f t="shared" ref="AM624:AM673" si="373">(1+$AI624)*Y624</f>
        <v>170000</v>
      </c>
      <c r="AN624" s="749">
        <f t="shared" ref="AN624:AN673" si="374">(1+$AI624)*Z624</f>
        <v>170000</v>
      </c>
      <c r="AO624" s="749">
        <f t="shared" ref="AO624:AO673" si="375">(1+$AI624)*AA624</f>
        <v>170000</v>
      </c>
      <c r="AP624" s="749">
        <f t="shared" ref="AP624:AP673" si="376">(1+$AI624)*AB624</f>
        <v>0</v>
      </c>
      <c r="AQ624" s="749">
        <f t="shared" ref="AQ624:AQ673" si="377">(1+$AI624)*AC624</f>
        <v>0</v>
      </c>
      <c r="AR624" s="749">
        <f t="shared" ref="AR624:AR673" si="378">(1+$AI624)*AD624</f>
        <v>0</v>
      </c>
      <c r="AS624" s="749">
        <f t="shared" ref="AS624:AS673" si="379">(1+$AI624)*AE624</f>
        <v>0</v>
      </c>
    </row>
    <row r="625" spans="2:45" x14ac:dyDescent="0.2">
      <c r="B625" s="131">
        <v>2</v>
      </c>
      <c r="C625" s="38" t="s">
        <v>695</v>
      </c>
      <c r="D625" s="38" t="s">
        <v>695</v>
      </c>
      <c r="E625" s="33" t="s">
        <v>696</v>
      </c>
      <c r="F625" s="181"/>
      <c r="G625" s="179">
        <f>650000+126000</f>
        <v>776000</v>
      </c>
      <c r="H625" s="179">
        <f t="shared" ref="H625:L625" si="380">650000+126000</f>
        <v>776000</v>
      </c>
      <c r="I625" s="179">
        <f t="shared" si="380"/>
        <v>776000</v>
      </c>
      <c r="J625" s="179">
        <f t="shared" si="380"/>
        <v>776000</v>
      </c>
      <c r="K625" s="179">
        <f t="shared" si="380"/>
        <v>776000</v>
      </c>
      <c r="L625" s="179">
        <f t="shared" si="380"/>
        <v>776000</v>
      </c>
      <c r="M625" s="179"/>
      <c r="N625" s="179"/>
      <c r="O625" s="179"/>
      <c r="P625" s="179"/>
      <c r="Q625" s="181"/>
      <c r="R625" s="58"/>
      <c r="S625" s="60"/>
      <c r="T625" s="59"/>
      <c r="U625" s="60"/>
      <c r="V625" s="176">
        <f t="shared" ref="V625:V673" si="381">$G625</f>
        <v>776000</v>
      </c>
      <c r="W625" s="176">
        <f t="shared" ref="W625:W673" si="382">$H625</f>
        <v>776000</v>
      </c>
      <c r="X625" s="176">
        <f t="shared" ref="X625:X673" si="383">$I625</f>
        <v>776000</v>
      </c>
      <c r="Y625" s="176">
        <f t="shared" ref="Y625:Y673" si="384">$J625</f>
        <v>776000</v>
      </c>
      <c r="Z625" s="176">
        <f t="shared" ref="Z625:Z673" si="385">$K625</f>
        <v>776000</v>
      </c>
      <c r="AA625" s="176">
        <f t="shared" ref="AA625:AA673" si="386">$L625</f>
        <v>776000</v>
      </c>
      <c r="AB625" s="176">
        <f t="shared" ref="AB625:AB673" si="387">$M625</f>
        <v>0</v>
      </c>
      <c r="AC625" s="176">
        <f t="shared" ref="AC625:AC673" si="388">$N625</f>
        <v>0</v>
      </c>
      <c r="AD625" s="176">
        <f t="shared" ref="AD625:AD673" si="389">$O625</f>
        <v>0</v>
      </c>
      <c r="AE625" s="176">
        <f t="shared" ref="AE625:AE673" si="390">$P625</f>
        <v>0</v>
      </c>
      <c r="AF625" s="430">
        <f>SUM(V625:AE625)</f>
        <v>4656000</v>
      </c>
      <c r="AG625" s="645">
        <f t="shared" si="368"/>
        <v>4656000</v>
      </c>
      <c r="AH625" s="203">
        <f t="shared" si="369"/>
        <v>8.5741356575811362E-2</v>
      </c>
      <c r="AI625" s="714">
        <f>IFERROR(VLOOKUP($C625,'General Information'!$B$69:$D$88,3,0),0)</f>
        <v>0</v>
      </c>
      <c r="AJ625" s="749">
        <f t="shared" si="370"/>
        <v>776000</v>
      </c>
      <c r="AK625" s="749">
        <f t="shared" si="371"/>
        <v>776000</v>
      </c>
      <c r="AL625" s="749">
        <f t="shared" si="372"/>
        <v>776000</v>
      </c>
      <c r="AM625" s="749">
        <f t="shared" si="373"/>
        <v>776000</v>
      </c>
      <c r="AN625" s="749">
        <f t="shared" si="374"/>
        <v>776000</v>
      </c>
      <c r="AO625" s="749">
        <f t="shared" si="375"/>
        <v>776000</v>
      </c>
      <c r="AP625" s="749">
        <f t="shared" si="376"/>
        <v>0</v>
      </c>
      <c r="AQ625" s="749">
        <f t="shared" si="377"/>
        <v>0</v>
      </c>
      <c r="AR625" s="749">
        <f t="shared" si="378"/>
        <v>0</v>
      </c>
      <c r="AS625" s="749">
        <f t="shared" si="379"/>
        <v>0</v>
      </c>
    </row>
    <row r="626" spans="2:45" x14ac:dyDescent="0.2">
      <c r="B626" s="131">
        <v>3</v>
      </c>
      <c r="C626" s="38" t="s">
        <v>546</v>
      </c>
      <c r="D626" s="38" t="s">
        <v>720</v>
      </c>
      <c r="E626" s="38" t="s">
        <v>721</v>
      </c>
      <c r="F626" s="181"/>
      <c r="G626" s="179">
        <v>26507.276507276507</v>
      </c>
      <c r="H626" s="179"/>
      <c r="I626" s="179"/>
      <c r="J626" s="179"/>
      <c r="K626" s="179"/>
      <c r="L626" s="179"/>
      <c r="M626" s="179"/>
      <c r="N626" s="179"/>
      <c r="O626" s="179"/>
      <c r="P626" s="179"/>
      <c r="Q626" s="181"/>
      <c r="R626" s="58"/>
      <c r="S626" s="60"/>
      <c r="T626" s="59"/>
      <c r="U626" s="60"/>
      <c r="V626" s="176">
        <f t="shared" si="381"/>
        <v>26507.276507276507</v>
      </c>
      <c r="W626" s="176">
        <f t="shared" si="382"/>
        <v>0</v>
      </c>
      <c r="X626" s="176">
        <f t="shared" si="383"/>
        <v>0</v>
      </c>
      <c r="Y626" s="176">
        <f t="shared" si="384"/>
        <v>0</v>
      </c>
      <c r="Z626" s="176">
        <f t="shared" si="385"/>
        <v>0</v>
      </c>
      <c r="AA626" s="176">
        <f t="shared" si="386"/>
        <v>0</v>
      </c>
      <c r="AB626" s="176">
        <f t="shared" si="387"/>
        <v>0</v>
      </c>
      <c r="AC626" s="176">
        <f t="shared" si="388"/>
        <v>0</v>
      </c>
      <c r="AD626" s="176">
        <f t="shared" si="389"/>
        <v>0</v>
      </c>
      <c r="AE626" s="176">
        <f t="shared" si="390"/>
        <v>0</v>
      </c>
      <c r="AF626" s="430">
        <f t="shared" ref="AF626:AF673" si="391">SUM(V626:AE626)</f>
        <v>26507.276507276507</v>
      </c>
      <c r="AG626" s="645">
        <f t="shared" si="368"/>
        <v>26507.276507276507</v>
      </c>
      <c r="AH626" s="203">
        <f t="shared" si="369"/>
        <v>4.881378537079086E-4</v>
      </c>
      <c r="AI626" s="714">
        <f>IFERROR(VLOOKUP($C626,'General Information'!$B$69:$D$88,3,0),0)</f>
        <v>0.15440000000000001</v>
      </c>
      <c r="AJ626" s="749">
        <f t="shared" si="370"/>
        <v>30600.000000000004</v>
      </c>
      <c r="AK626" s="749">
        <f t="shared" si="371"/>
        <v>0</v>
      </c>
      <c r="AL626" s="749">
        <f t="shared" si="372"/>
        <v>0</v>
      </c>
      <c r="AM626" s="749">
        <f t="shared" si="373"/>
        <v>0</v>
      </c>
      <c r="AN626" s="749">
        <f t="shared" si="374"/>
        <v>0</v>
      </c>
      <c r="AO626" s="749">
        <f t="shared" si="375"/>
        <v>0</v>
      </c>
      <c r="AP626" s="749">
        <f t="shared" si="376"/>
        <v>0</v>
      </c>
      <c r="AQ626" s="749">
        <f t="shared" si="377"/>
        <v>0</v>
      </c>
      <c r="AR626" s="749">
        <f t="shared" si="378"/>
        <v>0</v>
      </c>
      <c r="AS626" s="749">
        <f t="shared" si="379"/>
        <v>0</v>
      </c>
    </row>
    <row r="627" spans="2:45" x14ac:dyDescent="0.2">
      <c r="B627" s="131">
        <v>4</v>
      </c>
      <c r="C627" s="38" t="s">
        <v>546</v>
      </c>
      <c r="D627" s="38" t="s">
        <v>722</v>
      </c>
      <c r="E627" s="33" t="s">
        <v>709</v>
      </c>
      <c r="F627" s="181"/>
      <c r="G627" s="179">
        <v>49982.796911079815</v>
      </c>
      <c r="H627" s="179">
        <v>53672.112286160605</v>
      </c>
      <c r="I627" s="179">
        <v>55956.523787371305</v>
      </c>
      <c r="J627" s="179">
        <v>58309.466940978178</v>
      </c>
      <c r="K627" s="179">
        <v>60733.008086153437</v>
      </c>
      <c r="L627" s="179">
        <v>63229.227298323895</v>
      </c>
      <c r="M627" s="179"/>
      <c r="N627" s="179"/>
      <c r="O627" s="179"/>
      <c r="P627" s="179"/>
      <c r="Q627" s="181"/>
      <c r="R627" s="58"/>
      <c r="S627" s="60"/>
      <c r="T627" s="59"/>
      <c r="U627" s="60"/>
      <c r="V627" s="176">
        <f t="shared" si="381"/>
        <v>49982.796911079815</v>
      </c>
      <c r="W627" s="176">
        <f t="shared" si="382"/>
        <v>53672.112286160605</v>
      </c>
      <c r="X627" s="176">
        <f t="shared" si="383"/>
        <v>55956.523787371305</v>
      </c>
      <c r="Y627" s="176">
        <f t="shared" si="384"/>
        <v>58309.466940978178</v>
      </c>
      <c r="Z627" s="176">
        <f t="shared" si="385"/>
        <v>60733.008086153437</v>
      </c>
      <c r="AA627" s="176">
        <f t="shared" si="386"/>
        <v>63229.227298323895</v>
      </c>
      <c r="AB627" s="176">
        <f t="shared" si="387"/>
        <v>0</v>
      </c>
      <c r="AC627" s="176">
        <f t="shared" si="388"/>
        <v>0</v>
      </c>
      <c r="AD627" s="176">
        <f t="shared" si="389"/>
        <v>0</v>
      </c>
      <c r="AE627" s="176">
        <f t="shared" si="390"/>
        <v>0</v>
      </c>
      <c r="AF627" s="430">
        <f t="shared" si="391"/>
        <v>341883.13531006721</v>
      </c>
      <c r="AG627" s="645">
        <f t="shared" si="368"/>
        <v>341883.13531006721</v>
      </c>
      <c r="AH627" s="203">
        <f t="shared" si="369"/>
        <v>6.2958599252312796E-3</v>
      </c>
      <c r="AI627" s="714">
        <f>IFERROR(VLOOKUP($C627,'General Information'!$B$69:$D$88,3,0),0)</f>
        <v>0.15440000000000001</v>
      </c>
      <c r="AJ627" s="749">
        <f t="shared" si="370"/>
        <v>57700.14075415054</v>
      </c>
      <c r="AK627" s="749">
        <f t="shared" si="371"/>
        <v>61959.08642314381</v>
      </c>
      <c r="AL627" s="749">
        <f t="shared" si="372"/>
        <v>64596.211060141439</v>
      </c>
      <c r="AM627" s="749">
        <f t="shared" si="373"/>
        <v>67312.448636665213</v>
      </c>
      <c r="AN627" s="749">
        <f t="shared" si="374"/>
        <v>70110.184534655535</v>
      </c>
      <c r="AO627" s="749">
        <f t="shared" si="375"/>
        <v>72991.819993185112</v>
      </c>
      <c r="AP627" s="749">
        <f t="shared" si="376"/>
        <v>0</v>
      </c>
      <c r="AQ627" s="749">
        <f t="shared" si="377"/>
        <v>0</v>
      </c>
      <c r="AR627" s="749">
        <f t="shared" si="378"/>
        <v>0</v>
      </c>
      <c r="AS627" s="749">
        <f t="shared" si="379"/>
        <v>0</v>
      </c>
    </row>
    <row r="628" spans="2:45" x14ac:dyDescent="0.2">
      <c r="B628" s="131">
        <v>5</v>
      </c>
      <c r="C628" s="38" t="s">
        <v>544</v>
      </c>
      <c r="D628" s="38" t="s">
        <v>595</v>
      </c>
      <c r="E628" s="33" t="s">
        <v>724</v>
      </c>
      <c r="F628" s="181"/>
      <c r="G628" s="179">
        <v>235857.24750000003</v>
      </c>
      <c r="H628" s="179">
        <v>235857.24750000003</v>
      </c>
      <c r="I628" s="179">
        <v>235857.24750000003</v>
      </c>
      <c r="J628" s="179">
        <v>235857.24750000003</v>
      </c>
      <c r="K628" s="179">
        <v>235857.24750000003</v>
      </c>
      <c r="L628" s="179">
        <v>235857.24750000003</v>
      </c>
      <c r="M628" s="179"/>
      <c r="N628" s="179"/>
      <c r="O628" s="179"/>
      <c r="P628" s="179"/>
      <c r="Q628" s="181"/>
      <c r="R628" s="58"/>
      <c r="S628" s="60"/>
      <c r="T628" s="59"/>
      <c r="U628" s="60"/>
      <c r="V628" s="176">
        <f t="shared" si="381"/>
        <v>235857.24750000003</v>
      </c>
      <c r="W628" s="176">
        <f t="shared" si="382"/>
        <v>235857.24750000003</v>
      </c>
      <c r="X628" s="176">
        <f t="shared" si="383"/>
        <v>235857.24750000003</v>
      </c>
      <c r="Y628" s="176">
        <f t="shared" si="384"/>
        <v>235857.24750000003</v>
      </c>
      <c r="Z628" s="176">
        <f t="shared" si="385"/>
        <v>235857.24750000003</v>
      </c>
      <c r="AA628" s="176">
        <f t="shared" si="386"/>
        <v>235857.24750000003</v>
      </c>
      <c r="AB628" s="176">
        <f t="shared" si="387"/>
        <v>0</v>
      </c>
      <c r="AC628" s="176">
        <f t="shared" si="388"/>
        <v>0</v>
      </c>
      <c r="AD628" s="176">
        <f t="shared" si="389"/>
        <v>0</v>
      </c>
      <c r="AE628" s="176">
        <f t="shared" si="390"/>
        <v>0</v>
      </c>
      <c r="AF628" s="430">
        <f t="shared" si="391"/>
        <v>1415143.4850000001</v>
      </c>
      <c r="AG628" s="645">
        <f t="shared" si="368"/>
        <v>1415143.4850000001</v>
      </c>
      <c r="AH628" s="203">
        <f t="shared" si="369"/>
        <v>2.6060206648050123E-2</v>
      </c>
      <c r="AI628" s="714">
        <f>IFERROR(VLOOKUP($C628,'General Information'!$B$69:$D$88,3,0),0)</f>
        <v>0.11</v>
      </c>
      <c r="AJ628" s="749">
        <f t="shared" si="370"/>
        <v>261801.54472500004</v>
      </c>
      <c r="AK628" s="749">
        <f t="shared" si="371"/>
        <v>261801.54472500004</v>
      </c>
      <c r="AL628" s="749">
        <f t="shared" si="372"/>
        <v>261801.54472500004</v>
      </c>
      <c r="AM628" s="749">
        <f t="shared" si="373"/>
        <v>261801.54472500004</v>
      </c>
      <c r="AN628" s="749">
        <f t="shared" si="374"/>
        <v>261801.54472500004</v>
      </c>
      <c r="AO628" s="749">
        <f t="shared" si="375"/>
        <v>261801.54472500004</v>
      </c>
      <c r="AP628" s="749">
        <f t="shared" si="376"/>
        <v>0</v>
      </c>
      <c r="AQ628" s="749">
        <f t="shared" si="377"/>
        <v>0</v>
      </c>
      <c r="AR628" s="749">
        <f t="shared" si="378"/>
        <v>0</v>
      </c>
      <c r="AS628" s="749">
        <f t="shared" si="379"/>
        <v>0</v>
      </c>
    </row>
    <row r="629" spans="2:45" x14ac:dyDescent="0.2">
      <c r="B629" s="131">
        <v>6</v>
      </c>
      <c r="C629" s="38" t="s">
        <v>544</v>
      </c>
      <c r="D629" s="38" t="s">
        <v>596</v>
      </c>
      <c r="E629" s="33" t="s">
        <v>725</v>
      </c>
      <c r="F629" s="181"/>
      <c r="G629" s="179">
        <v>33693.892500000009</v>
      </c>
      <c r="H629" s="179">
        <v>33693.892500000009</v>
      </c>
      <c r="I629" s="179">
        <v>33693.892500000009</v>
      </c>
      <c r="J629" s="179">
        <v>33693.892500000009</v>
      </c>
      <c r="K629" s="179">
        <v>33693.892500000009</v>
      </c>
      <c r="L629" s="179">
        <v>33693.892500000009</v>
      </c>
      <c r="M629" s="179"/>
      <c r="N629" s="179"/>
      <c r="O629" s="179"/>
      <c r="P629" s="179"/>
      <c r="Q629" s="181"/>
      <c r="R629" s="58"/>
      <c r="S629" s="60"/>
      <c r="T629" s="59"/>
      <c r="U629" s="60"/>
      <c r="V629" s="176">
        <f t="shared" si="381"/>
        <v>33693.892500000009</v>
      </c>
      <c r="W629" s="176">
        <f t="shared" si="382"/>
        <v>33693.892500000009</v>
      </c>
      <c r="X629" s="176">
        <f t="shared" si="383"/>
        <v>33693.892500000009</v>
      </c>
      <c r="Y629" s="176">
        <f t="shared" si="384"/>
        <v>33693.892500000009</v>
      </c>
      <c r="Z629" s="176">
        <f t="shared" si="385"/>
        <v>33693.892500000009</v>
      </c>
      <c r="AA629" s="176">
        <f t="shared" si="386"/>
        <v>33693.892500000009</v>
      </c>
      <c r="AB629" s="176">
        <f t="shared" si="387"/>
        <v>0</v>
      </c>
      <c r="AC629" s="176">
        <f t="shared" si="388"/>
        <v>0</v>
      </c>
      <c r="AD629" s="176">
        <f t="shared" si="389"/>
        <v>0</v>
      </c>
      <c r="AE629" s="176">
        <f t="shared" si="390"/>
        <v>0</v>
      </c>
      <c r="AF629" s="430">
        <f t="shared" si="391"/>
        <v>202163.35500000007</v>
      </c>
      <c r="AG629" s="645">
        <f t="shared" si="368"/>
        <v>202163.35500000007</v>
      </c>
      <c r="AH629" s="203">
        <f t="shared" si="369"/>
        <v>3.7228866640071612E-3</v>
      </c>
      <c r="AI629" s="714">
        <f>IFERROR(VLOOKUP($C629,'General Information'!$B$69:$D$88,3,0),0)</f>
        <v>0.11</v>
      </c>
      <c r="AJ629" s="749">
        <f t="shared" si="370"/>
        <v>37400.220675000011</v>
      </c>
      <c r="AK629" s="749">
        <f t="shared" si="371"/>
        <v>37400.220675000011</v>
      </c>
      <c r="AL629" s="749">
        <f t="shared" si="372"/>
        <v>37400.220675000011</v>
      </c>
      <c r="AM629" s="749">
        <f t="shared" si="373"/>
        <v>37400.220675000011</v>
      </c>
      <c r="AN629" s="749">
        <f t="shared" si="374"/>
        <v>37400.220675000011</v>
      </c>
      <c r="AO629" s="749">
        <f t="shared" si="375"/>
        <v>37400.220675000011</v>
      </c>
      <c r="AP629" s="749">
        <f t="shared" si="376"/>
        <v>0</v>
      </c>
      <c r="AQ629" s="749">
        <f t="shared" si="377"/>
        <v>0</v>
      </c>
      <c r="AR629" s="749">
        <f t="shared" si="378"/>
        <v>0</v>
      </c>
      <c r="AS629" s="749">
        <f t="shared" si="379"/>
        <v>0</v>
      </c>
    </row>
    <row r="630" spans="2:45" x14ac:dyDescent="0.2">
      <c r="B630" s="131">
        <v>7</v>
      </c>
      <c r="C630" s="38" t="s">
        <v>544</v>
      </c>
      <c r="D630" s="38" t="s">
        <v>597</v>
      </c>
      <c r="E630" s="33" t="s">
        <v>726</v>
      </c>
      <c r="F630" s="181"/>
      <c r="G630" s="179">
        <v>67387.785000000018</v>
      </c>
      <c r="H630" s="179">
        <v>67387.785000000018</v>
      </c>
      <c r="I630" s="179">
        <v>67387.785000000018</v>
      </c>
      <c r="J630" s="179">
        <v>67387.785000000018</v>
      </c>
      <c r="K630" s="179">
        <v>67387.785000000018</v>
      </c>
      <c r="L630" s="179">
        <v>67387.785000000018</v>
      </c>
      <c r="M630" s="179"/>
      <c r="N630" s="179"/>
      <c r="O630" s="179"/>
      <c r="P630" s="179"/>
      <c r="Q630" s="181"/>
      <c r="R630" s="58"/>
      <c r="S630" s="60"/>
      <c r="T630" s="59"/>
      <c r="U630" s="60"/>
      <c r="V630" s="176">
        <f t="shared" si="381"/>
        <v>67387.785000000018</v>
      </c>
      <c r="W630" s="176">
        <f t="shared" si="382"/>
        <v>67387.785000000018</v>
      </c>
      <c r="X630" s="176">
        <f t="shared" si="383"/>
        <v>67387.785000000018</v>
      </c>
      <c r="Y630" s="176">
        <f t="shared" si="384"/>
        <v>67387.785000000018</v>
      </c>
      <c r="Z630" s="176">
        <f t="shared" si="385"/>
        <v>67387.785000000018</v>
      </c>
      <c r="AA630" s="176">
        <f t="shared" si="386"/>
        <v>67387.785000000018</v>
      </c>
      <c r="AB630" s="176">
        <f t="shared" si="387"/>
        <v>0</v>
      </c>
      <c r="AC630" s="176">
        <f t="shared" si="388"/>
        <v>0</v>
      </c>
      <c r="AD630" s="176">
        <f t="shared" si="389"/>
        <v>0</v>
      </c>
      <c r="AE630" s="176">
        <f t="shared" si="390"/>
        <v>0</v>
      </c>
      <c r="AF630" s="430">
        <f t="shared" si="391"/>
        <v>404326.71000000014</v>
      </c>
      <c r="AG630" s="645">
        <f t="shared" si="368"/>
        <v>404326.71000000014</v>
      </c>
      <c r="AH630" s="203">
        <f t="shared" si="369"/>
        <v>7.4457733280143224E-3</v>
      </c>
      <c r="AI630" s="714">
        <f>IFERROR(VLOOKUP($C630,'General Information'!$B$69:$D$88,3,0),0)</f>
        <v>0.11</v>
      </c>
      <c r="AJ630" s="749">
        <f t="shared" si="370"/>
        <v>74800.441350000023</v>
      </c>
      <c r="AK630" s="749">
        <f t="shared" si="371"/>
        <v>74800.441350000023</v>
      </c>
      <c r="AL630" s="749">
        <f t="shared" si="372"/>
        <v>74800.441350000023</v>
      </c>
      <c r="AM630" s="749">
        <f t="shared" si="373"/>
        <v>74800.441350000023</v>
      </c>
      <c r="AN630" s="749">
        <f t="shared" si="374"/>
        <v>74800.441350000023</v>
      </c>
      <c r="AO630" s="749">
        <f t="shared" si="375"/>
        <v>74800.441350000023</v>
      </c>
      <c r="AP630" s="749">
        <f t="shared" si="376"/>
        <v>0</v>
      </c>
      <c r="AQ630" s="749">
        <f t="shared" si="377"/>
        <v>0</v>
      </c>
      <c r="AR630" s="749">
        <f t="shared" si="378"/>
        <v>0</v>
      </c>
      <c r="AS630" s="749">
        <f t="shared" si="379"/>
        <v>0</v>
      </c>
    </row>
    <row r="631" spans="2:45" x14ac:dyDescent="0.2">
      <c r="B631" s="131">
        <v>8</v>
      </c>
      <c r="C631" s="38" t="s">
        <v>548</v>
      </c>
      <c r="D631" s="38" t="s">
        <v>618</v>
      </c>
      <c r="E631" s="33"/>
      <c r="F631" s="181"/>
      <c r="G631" s="179">
        <v>163579.54951411727</v>
      </c>
      <c r="H631" s="179">
        <v>171758.52698982315</v>
      </c>
      <c r="I631" s="179">
        <v>180346.45333931432</v>
      </c>
      <c r="J631" s="179">
        <v>189363.77600628004</v>
      </c>
      <c r="K631" s="179">
        <v>198831.96480659404</v>
      </c>
      <c r="L631" s="179">
        <v>208773.56304692375</v>
      </c>
      <c r="M631" s="179"/>
      <c r="N631" s="179"/>
      <c r="O631" s="179"/>
      <c r="P631" s="179"/>
      <c r="Q631" s="181"/>
      <c r="R631" s="58"/>
      <c r="S631" s="60"/>
      <c r="T631" s="59"/>
      <c r="U631" s="60"/>
      <c r="V631" s="176">
        <f t="shared" si="381"/>
        <v>163579.54951411727</v>
      </c>
      <c r="W631" s="176">
        <f t="shared" si="382"/>
        <v>171758.52698982315</v>
      </c>
      <c r="X631" s="176">
        <f t="shared" si="383"/>
        <v>180346.45333931432</v>
      </c>
      <c r="Y631" s="176">
        <f t="shared" si="384"/>
        <v>189363.77600628004</v>
      </c>
      <c r="Z631" s="176">
        <f t="shared" si="385"/>
        <v>198831.96480659404</v>
      </c>
      <c r="AA631" s="176">
        <f t="shared" si="386"/>
        <v>208773.56304692375</v>
      </c>
      <c r="AB631" s="176">
        <f t="shared" si="387"/>
        <v>0</v>
      </c>
      <c r="AC631" s="176">
        <f t="shared" si="388"/>
        <v>0</v>
      </c>
      <c r="AD631" s="176">
        <f t="shared" si="389"/>
        <v>0</v>
      </c>
      <c r="AE631" s="176">
        <f t="shared" si="390"/>
        <v>0</v>
      </c>
      <c r="AF631" s="430">
        <f t="shared" si="391"/>
        <v>1112653.8337030525</v>
      </c>
      <c r="AG631" s="645">
        <f t="shared" si="368"/>
        <v>1112653.8337030525</v>
      </c>
      <c r="AH631" s="203">
        <f t="shared" si="369"/>
        <v>2.0489787178044876E-2</v>
      </c>
      <c r="AI631" s="714">
        <f>IFERROR(VLOOKUP($C631,'General Information'!$B$69:$D$88,3,0),0)</f>
        <v>0.05</v>
      </c>
      <c r="AJ631" s="749">
        <f t="shared" si="370"/>
        <v>171758.52698982315</v>
      </c>
      <c r="AK631" s="749">
        <f t="shared" si="371"/>
        <v>180346.45333931432</v>
      </c>
      <c r="AL631" s="749">
        <f t="shared" si="372"/>
        <v>189363.77600628004</v>
      </c>
      <c r="AM631" s="749">
        <f t="shared" si="373"/>
        <v>198831.96480659404</v>
      </c>
      <c r="AN631" s="749">
        <f t="shared" si="374"/>
        <v>208773.56304692375</v>
      </c>
      <c r="AO631" s="749">
        <f t="shared" si="375"/>
        <v>219212.24119926995</v>
      </c>
      <c r="AP631" s="749">
        <f t="shared" si="376"/>
        <v>0</v>
      </c>
      <c r="AQ631" s="749">
        <f t="shared" si="377"/>
        <v>0</v>
      </c>
      <c r="AR631" s="749">
        <f t="shared" si="378"/>
        <v>0</v>
      </c>
      <c r="AS631" s="749">
        <f t="shared" si="379"/>
        <v>0</v>
      </c>
    </row>
    <row r="632" spans="2:45" x14ac:dyDescent="0.2">
      <c r="B632" s="131">
        <v>9</v>
      </c>
      <c r="C632" s="38" t="s">
        <v>551</v>
      </c>
      <c r="D632" s="38" t="s">
        <v>738</v>
      </c>
      <c r="E632" s="33" t="s">
        <v>739</v>
      </c>
      <c r="F632" s="181"/>
      <c r="G632" s="179">
        <v>50000</v>
      </c>
      <c r="H632" s="179">
        <v>50000</v>
      </c>
      <c r="I632" s="179">
        <v>50000</v>
      </c>
      <c r="J632" s="179">
        <v>50000</v>
      </c>
      <c r="K632" s="179">
        <v>50000</v>
      </c>
      <c r="L632" s="179">
        <v>50000</v>
      </c>
      <c r="M632" s="179"/>
      <c r="N632" s="179"/>
      <c r="O632" s="179"/>
      <c r="P632" s="179"/>
      <c r="Q632" s="181"/>
      <c r="R632" s="58"/>
      <c r="S632" s="60"/>
      <c r="T632" s="59"/>
      <c r="U632" s="60"/>
      <c r="V632" s="176">
        <f t="shared" si="381"/>
        <v>50000</v>
      </c>
      <c r="W632" s="176">
        <f t="shared" si="382"/>
        <v>50000</v>
      </c>
      <c r="X632" s="176">
        <f t="shared" si="383"/>
        <v>50000</v>
      </c>
      <c r="Y632" s="176">
        <f t="shared" si="384"/>
        <v>50000</v>
      </c>
      <c r="Z632" s="176">
        <f t="shared" si="385"/>
        <v>50000</v>
      </c>
      <c r="AA632" s="176">
        <f t="shared" si="386"/>
        <v>50000</v>
      </c>
      <c r="AB632" s="176">
        <f t="shared" si="387"/>
        <v>0</v>
      </c>
      <c r="AC632" s="176">
        <f t="shared" si="388"/>
        <v>0</v>
      </c>
      <c r="AD632" s="176">
        <f t="shared" si="389"/>
        <v>0</v>
      </c>
      <c r="AE632" s="176">
        <f t="shared" si="390"/>
        <v>0</v>
      </c>
      <c r="AF632" s="430">
        <f t="shared" si="391"/>
        <v>300000</v>
      </c>
      <c r="AG632" s="645">
        <f t="shared" si="368"/>
        <v>300000</v>
      </c>
      <c r="AH632" s="203">
        <f t="shared" si="369"/>
        <v>5.5245719443177427E-3</v>
      </c>
      <c r="AI632" s="714">
        <f>IFERROR(VLOOKUP($C632,'General Information'!$B$69:$D$88,3,0),0)</f>
        <v>0.15</v>
      </c>
      <c r="AJ632" s="749">
        <f t="shared" si="370"/>
        <v>57499.999999999993</v>
      </c>
      <c r="AK632" s="749">
        <f t="shared" si="371"/>
        <v>57499.999999999993</v>
      </c>
      <c r="AL632" s="749">
        <f t="shared" si="372"/>
        <v>57499.999999999993</v>
      </c>
      <c r="AM632" s="749">
        <f t="shared" si="373"/>
        <v>57499.999999999993</v>
      </c>
      <c r="AN632" s="749">
        <f t="shared" si="374"/>
        <v>57499.999999999993</v>
      </c>
      <c r="AO632" s="749">
        <f t="shared" si="375"/>
        <v>57499.999999999993</v>
      </c>
      <c r="AP632" s="749">
        <f t="shared" si="376"/>
        <v>0</v>
      </c>
      <c r="AQ632" s="749">
        <f t="shared" si="377"/>
        <v>0</v>
      </c>
      <c r="AR632" s="749">
        <f t="shared" si="378"/>
        <v>0</v>
      </c>
      <c r="AS632" s="749">
        <f t="shared" si="379"/>
        <v>0</v>
      </c>
    </row>
    <row r="633" spans="2:45" x14ac:dyDescent="0.2">
      <c r="B633" s="131">
        <v>10</v>
      </c>
      <c r="C633" s="38" t="s">
        <v>551</v>
      </c>
      <c r="D633" s="38" t="s">
        <v>740</v>
      </c>
      <c r="E633" s="33" t="s">
        <v>739</v>
      </c>
      <c r="F633" s="181"/>
      <c r="G633" s="179">
        <v>15000</v>
      </c>
      <c r="H633" s="179">
        <v>15000</v>
      </c>
      <c r="I633" s="179">
        <v>15000</v>
      </c>
      <c r="J633" s="179">
        <v>15000</v>
      </c>
      <c r="K633" s="179">
        <v>15000</v>
      </c>
      <c r="L633" s="179">
        <v>15000</v>
      </c>
      <c r="M633" s="179"/>
      <c r="N633" s="179"/>
      <c r="O633" s="179"/>
      <c r="P633" s="179"/>
      <c r="Q633" s="181"/>
      <c r="R633" s="58"/>
      <c r="S633" s="60"/>
      <c r="T633" s="59"/>
      <c r="U633" s="60"/>
      <c r="V633" s="176">
        <f t="shared" si="381"/>
        <v>15000</v>
      </c>
      <c r="W633" s="176">
        <f t="shared" si="382"/>
        <v>15000</v>
      </c>
      <c r="X633" s="176">
        <f t="shared" si="383"/>
        <v>15000</v>
      </c>
      <c r="Y633" s="176">
        <f t="shared" si="384"/>
        <v>15000</v>
      </c>
      <c r="Z633" s="176">
        <f t="shared" si="385"/>
        <v>15000</v>
      </c>
      <c r="AA633" s="176">
        <f t="shared" si="386"/>
        <v>15000</v>
      </c>
      <c r="AB633" s="176">
        <f t="shared" si="387"/>
        <v>0</v>
      </c>
      <c r="AC633" s="176">
        <f t="shared" si="388"/>
        <v>0</v>
      </c>
      <c r="AD633" s="176">
        <f t="shared" si="389"/>
        <v>0</v>
      </c>
      <c r="AE633" s="176">
        <f t="shared" si="390"/>
        <v>0</v>
      </c>
      <c r="AF633" s="430">
        <f t="shared" si="391"/>
        <v>90000</v>
      </c>
      <c r="AG633" s="645">
        <f t="shared" si="368"/>
        <v>90000</v>
      </c>
      <c r="AH633" s="203">
        <f t="shared" si="369"/>
        <v>1.6573715832953228E-3</v>
      </c>
      <c r="AI633" s="714">
        <f>IFERROR(VLOOKUP($C633,'General Information'!$B$69:$D$88,3,0),0)</f>
        <v>0.15</v>
      </c>
      <c r="AJ633" s="749">
        <f t="shared" si="370"/>
        <v>17250</v>
      </c>
      <c r="AK633" s="749">
        <f t="shared" si="371"/>
        <v>17250</v>
      </c>
      <c r="AL633" s="749">
        <f t="shared" si="372"/>
        <v>17250</v>
      </c>
      <c r="AM633" s="749">
        <f t="shared" si="373"/>
        <v>17250</v>
      </c>
      <c r="AN633" s="749">
        <f t="shared" si="374"/>
        <v>17250</v>
      </c>
      <c r="AO633" s="749">
        <f t="shared" si="375"/>
        <v>17250</v>
      </c>
      <c r="AP633" s="749">
        <f t="shared" si="376"/>
        <v>0</v>
      </c>
      <c r="AQ633" s="749">
        <f t="shared" si="377"/>
        <v>0</v>
      </c>
      <c r="AR633" s="749">
        <f t="shared" si="378"/>
        <v>0</v>
      </c>
      <c r="AS633" s="749">
        <f t="shared" si="379"/>
        <v>0</v>
      </c>
    </row>
    <row r="634" spans="2:45" x14ac:dyDescent="0.2">
      <c r="B634" s="131">
        <v>11</v>
      </c>
      <c r="C634" s="38" t="s">
        <v>552</v>
      </c>
      <c r="D634" s="38"/>
      <c r="E634" s="33" t="s">
        <v>620</v>
      </c>
      <c r="F634" s="181"/>
      <c r="G634" s="179">
        <v>343000</v>
      </c>
      <c r="H634" s="179">
        <v>343000</v>
      </c>
      <c r="I634" s="179">
        <v>343000</v>
      </c>
      <c r="J634" s="179">
        <v>343000</v>
      </c>
      <c r="K634" s="179">
        <v>343000</v>
      </c>
      <c r="L634" s="179">
        <v>343000</v>
      </c>
      <c r="M634" s="179"/>
      <c r="N634" s="179"/>
      <c r="O634" s="179"/>
      <c r="P634" s="179"/>
      <c r="Q634" s="181"/>
      <c r="R634" s="58"/>
      <c r="S634" s="60"/>
      <c r="T634" s="59"/>
      <c r="U634" s="60"/>
      <c r="V634" s="176">
        <f t="shared" si="381"/>
        <v>343000</v>
      </c>
      <c r="W634" s="176">
        <f t="shared" si="382"/>
        <v>343000</v>
      </c>
      <c r="X634" s="176">
        <f t="shared" si="383"/>
        <v>343000</v>
      </c>
      <c r="Y634" s="176">
        <f t="shared" si="384"/>
        <v>343000</v>
      </c>
      <c r="Z634" s="176">
        <f t="shared" si="385"/>
        <v>343000</v>
      </c>
      <c r="AA634" s="176">
        <f t="shared" si="386"/>
        <v>343000</v>
      </c>
      <c r="AB634" s="176">
        <f t="shared" si="387"/>
        <v>0</v>
      </c>
      <c r="AC634" s="176">
        <f t="shared" si="388"/>
        <v>0</v>
      </c>
      <c r="AD634" s="176">
        <f t="shared" si="389"/>
        <v>0</v>
      </c>
      <c r="AE634" s="176">
        <f t="shared" si="390"/>
        <v>0</v>
      </c>
      <c r="AF634" s="430">
        <f t="shared" si="391"/>
        <v>2058000</v>
      </c>
      <c r="AG634" s="645">
        <f t="shared" si="368"/>
        <v>2058000</v>
      </c>
      <c r="AH634" s="203">
        <f t="shared" si="369"/>
        <v>3.7898563538019715E-2</v>
      </c>
      <c r="AI634" s="714">
        <f>IFERROR(VLOOKUP($C634,'General Information'!$B$69:$D$88,3,0),0)</f>
        <v>0.158</v>
      </c>
      <c r="AJ634" s="749">
        <f t="shared" si="370"/>
        <v>397194</v>
      </c>
      <c r="AK634" s="749">
        <f t="shared" si="371"/>
        <v>397194</v>
      </c>
      <c r="AL634" s="749">
        <f t="shared" si="372"/>
        <v>397194</v>
      </c>
      <c r="AM634" s="749">
        <f t="shared" si="373"/>
        <v>397194</v>
      </c>
      <c r="AN634" s="749">
        <f t="shared" si="374"/>
        <v>397194</v>
      </c>
      <c r="AO634" s="749">
        <f t="shared" si="375"/>
        <v>397194</v>
      </c>
      <c r="AP634" s="749">
        <f t="shared" si="376"/>
        <v>0</v>
      </c>
      <c r="AQ634" s="749">
        <f t="shared" si="377"/>
        <v>0</v>
      </c>
      <c r="AR634" s="749">
        <f t="shared" si="378"/>
        <v>0</v>
      </c>
      <c r="AS634" s="749">
        <f t="shared" si="379"/>
        <v>0</v>
      </c>
    </row>
    <row r="635" spans="2:45" x14ac:dyDescent="0.2">
      <c r="B635" s="131">
        <v>12</v>
      </c>
      <c r="C635" s="38" t="s">
        <v>553</v>
      </c>
      <c r="D635" s="38" t="s">
        <v>692</v>
      </c>
      <c r="E635" s="33" t="s">
        <v>618</v>
      </c>
      <c r="F635" s="181"/>
      <c r="G635" s="179">
        <v>16502</v>
      </c>
      <c r="H635" s="179">
        <v>16502</v>
      </c>
      <c r="I635" s="179">
        <v>16502</v>
      </c>
      <c r="J635" s="179">
        <v>16502</v>
      </c>
      <c r="K635" s="179">
        <v>16502</v>
      </c>
      <c r="L635" s="179">
        <v>16502</v>
      </c>
      <c r="M635" s="179"/>
      <c r="N635" s="179"/>
      <c r="O635" s="179"/>
      <c r="P635" s="179"/>
      <c r="Q635" s="181"/>
      <c r="R635" s="58"/>
      <c r="S635" s="60"/>
      <c r="T635" s="59"/>
      <c r="U635" s="60"/>
      <c r="V635" s="176">
        <f t="shared" si="381"/>
        <v>16502</v>
      </c>
      <c r="W635" s="176">
        <f t="shared" si="382"/>
        <v>16502</v>
      </c>
      <c r="X635" s="176">
        <f t="shared" si="383"/>
        <v>16502</v>
      </c>
      <c r="Y635" s="176">
        <f t="shared" si="384"/>
        <v>16502</v>
      </c>
      <c r="Z635" s="176">
        <f t="shared" si="385"/>
        <v>16502</v>
      </c>
      <c r="AA635" s="176">
        <f t="shared" si="386"/>
        <v>16502</v>
      </c>
      <c r="AB635" s="176">
        <f t="shared" si="387"/>
        <v>0</v>
      </c>
      <c r="AC635" s="176">
        <f t="shared" si="388"/>
        <v>0</v>
      </c>
      <c r="AD635" s="176">
        <f t="shared" si="389"/>
        <v>0</v>
      </c>
      <c r="AE635" s="176">
        <f t="shared" si="390"/>
        <v>0</v>
      </c>
      <c r="AF635" s="430">
        <f t="shared" si="391"/>
        <v>99012</v>
      </c>
      <c r="AG635" s="645">
        <f t="shared" si="368"/>
        <v>99012</v>
      </c>
      <c r="AH635" s="203">
        <f t="shared" si="369"/>
        <v>1.8233297245026276E-3</v>
      </c>
      <c r="AI635" s="714">
        <f>IFERROR(VLOOKUP($C635,'General Information'!$B$69:$D$88,3,0),0)</f>
        <v>2.2499999999999999E-2</v>
      </c>
      <c r="AJ635" s="749">
        <f t="shared" si="370"/>
        <v>16873.294999999998</v>
      </c>
      <c r="AK635" s="749">
        <f t="shared" si="371"/>
        <v>16873.294999999998</v>
      </c>
      <c r="AL635" s="749">
        <f t="shared" si="372"/>
        <v>16873.294999999998</v>
      </c>
      <c r="AM635" s="749">
        <f t="shared" si="373"/>
        <v>16873.294999999998</v>
      </c>
      <c r="AN635" s="749">
        <f t="shared" si="374"/>
        <v>16873.294999999998</v>
      </c>
      <c r="AO635" s="749">
        <f t="shared" si="375"/>
        <v>16873.294999999998</v>
      </c>
      <c r="AP635" s="749">
        <f t="shared" si="376"/>
        <v>0</v>
      </c>
      <c r="AQ635" s="749">
        <f t="shared" si="377"/>
        <v>0</v>
      </c>
      <c r="AR635" s="749">
        <f t="shared" si="378"/>
        <v>0</v>
      </c>
      <c r="AS635" s="749">
        <f t="shared" si="379"/>
        <v>0</v>
      </c>
    </row>
    <row r="636" spans="2:45" x14ac:dyDescent="0.2">
      <c r="B636" s="131">
        <v>13</v>
      </c>
      <c r="C636" s="38" t="s">
        <v>553</v>
      </c>
      <c r="D636" s="38" t="s">
        <v>692</v>
      </c>
      <c r="E636" s="33" t="s">
        <v>618</v>
      </c>
      <c r="F636" s="181"/>
      <c r="G636" s="179">
        <v>60174.78</v>
      </c>
      <c r="H636" s="179">
        <v>60174.78</v>
      </c>
      <c r="I636" s="179">
        <v>60176.28</v>
      </c>
      <c r="J636" s="179">
        <v>60171.78</v>
      </c>
      <c r="K636" s="179">
        <v>60171.28</v>
      </c>
      <c r="L636" s="179">
        <v>60171.28</v>
      </c>
      <c r="M636" s="179"/>
      <c r="N636" s="179"/>
      <c r="O636" s="179"/>
      <c r="P636" s="179"/>
      <c r="Q636" s="181"/>
      <c r="R636" s="58"/>
      <c r="S636" s="60"/>
      <c r="T636" s="59"/>
      <c r="U636" s="60"/>
      <c r="V636" s="176">
        <f t="shared" si="381"/>
        <v>60174.78</v>
      </c>
      <c r="W636" s="176">
        <f t="shared" si="382"/>
        <v>60174.78</v>
      </c>
      <c r="X636" s="176">
        <f t="shared" si="383"/>
        <v>60176.28</v>
      </c>
      <c r="Y636" s="176">
        <f t="shared" si="384"/>
        <v>60171.78</v>
      </c>
      <c r="Z636" s="176">
        <f t="shared" si="385"/>
        <v>60171.28</v>
      </c>
      <c r="AA636" s="176">
        <f t="shared" si="386"/>
        <v>60171.28</v>
      </c>
      <c r="AB636" s="176">
        <f t="shared" si="387"/>
        <v>0</v>
      </c>
      <c r="AC636" s="176">
        <f t="shared" si="388"/>
        <v>0</v>
      </c>
      <c r="AD636" s="176">
        <f t="shared" si="389"/>
        <v>0</v>
      </c>
      <c r="AE636" s="176">
        <f t="shared" si="390"/>
        <v>0</v>
      </c>
      <c r="AF636" s="430">
        <f t="shared" si="391"/>
        <v>361040.18000000005</v>
      </c>
      <c r="AG636" s="645">
        <f t="shared" si="368"/>
        <v>361040.18000000005</v>
      </c>
      <c r="AH636" s="203">
        <f t="shared" si="369"/>
        <v>6.6486414973314263E-3</v>
      </c>
      <c r="AI636" s="714">
        <f>IFERROR(VLOOKUP($C636,'General Information'!$B$69:$D$88,3,0),0)</f>
        <v>2.2499999999999999E-2</v>
      </c>
      <c r="AJ636" s="749">
        <f t="shared" si="370"/>
        <v>61528.712549999997</v>
      </c>
      <c r="AK636" s="749">
        <f t="shared" si="371"/>
        <v>61528.712549999997</v>
      </c>
      <c r="AL636" s="749">
        <f t="shared" si="372"/>
        <v>61530.246299999999</v>
      </c>
      <c r="AM636" s="749">
        <f t="shared" si="373"/>
        <v>61525.645049999999</v>
      </c>
      <c r="AN636" s="749">
        <f t="shared" si="374"/>
        <v>61525.133799999996</v>
      </c>
      <c r="AO636" s="749">
        <f t="shared" si="375"/>
        <v>61525.133799999996</v>
      </c>
      <c r="AP636" s="749">
        <f t="shared" si="376"/>
        <v>0</v>
      </c>
      <c r="AQ636" s="749">
        <f t="shared" si="377"/>
        <v>0</v>
      </c>
      <c r="AR636" s="749">
        <f t="shared" si="378"/>
        <v>0</v>
      </c>
      <c r="AS636" s="749">
        <f t="shared" si="379"/>
        <v>0</v>
      </c>
    </row>
    <row r="637" spans="2:45" x14ac:dyDescent="0.2">
      <c r="B637" s="131">
        <v>14</v>
      </c>
      <c r="C637" s="38" t="s">
        <v>555</v>
      </c>
      <c r="D637" s="38" t="s">
        <v>769</v>
      </c>
      <c r="E637" s="33" t="s">
        <v>770</v>
      </c>
      <c r="F637" s="181"/>
      <c r="G637" s="179">
        <v>18000</v>
      </c>
      <c r="H637" s="179">
        <v>30000</v>
      </c>
      <c r="I637" s="179">
        <v>30000</v>
      </c>
      <c r="J637" s="179">
        <v>30000</v>
      </c>
      <c r="K637" s="179">
        <v>30000</v>
      </c>
      <c r="L637" s="179">
        <v>30000</v>
      </c>
      <c r="M637" s="179"/>
      <c r="N637" s="179"/>
      <c r="O637" s="179"/>
      <c r="P637" s="179"/>
      <c r="Q637" s="181"/>
      <c r="R637" s="58"/>
      <c r="S637" s="60"/>
      <c r="T637" s="59"/>
      <c r="U637" s="60"/>
      <c r="V637" s="176">
        <f t="shared" si="381"/>
        <v>18000</v>
      </c>
      <c r="W637" s="176">
        <f t="shared" si="382"/>
        <v>30000</v>
      </c>
      <c r="X637" s="176">
        <f t="shared" si="383"/>
        <v>30000</v>
      </c>
      <c r="Y637" s="176">
        <f t="shared" si="384"/>
        <v>30000</v>
      </c>
      <c r="Z637" s="176">
        <f t="shared" si="385"/>
        <v>30000</v>
      </c>
      <c r="AA637" s="176">
        <f t="shared" si="386"/>
        <v>30000</v>
      </c>
      <c r="AB637" s="176">
        <f t="shared" si="387"/>
        <v>0</v>
      </c>
      <c r="AC637" s="176">
        <f t="shared" si="388"/>
        <v>0</v>
      </c>
      <c r="AD637" s="176">
        <f t="shared" si="389"/>
        <v>0</v>
      </c>
      <c r="AE637" s="176">
        <f t="shared" si="390"/>
        <v>0</v>
      </c>
      <c r="AF637" s="430">
        <f t="shared" si="391"/>
        <v>168000</v>
      </c>
      <c r="AG637" s="645">
        <f t="shared" si="368"/>
        <v>168000</v>
      </c>
      <c r="AH637" s="203">
        <f t="shared" si="369"/>
        <v>3.0937602888179358E-3</v>
      </c>
      <c r="AI637" s="714">
        <f>IFERROR(VLOOKUP($C637,'General Information'!$B$69:$D$88,3,0),0)</f>
        <v>0.15</v>
      </c>
      <c r="AJ637" s="749">
        <f t="shared" si="370"/>
        <v>20700</v>
      </c>
      <c r="AK637" s="749">
        <f t="shared" si="371"/>
        <v>34500</v>
      </c>
      <c r="AL637" s="749">
        <f t="shared" si="372"/>
        <v>34500</v>
      </c>
      <c r="AM637" s="749">
        <f t="shared" si="373"/>
        <v>34500</v>
      </c>
      <c r="AN637" s="749">
        <f t="shared" si="374"/>
        <v>34500</v>
      </c>
      <c r="AO637" s="749">
        <f t="shared" si="375"/>
        <v>34500</v>
      </c>
      <c r="AP637" s="749">
        <f t="shared" si="376"/>
        <v>0</v>
      </c>
      <c r="AQ637" s="749">
        <f t="shared" si="377"/>
        <v>0</v>
      </c>
      <c r="AR637" s="749">
        <f t="shared" si="378"/>
        <v>0</v>
      </c>
      <c r="AS637" s="749">
        <f t="shared" si="379"/>
        <v>0</v>
      </c>
    </row>
    <row r="638" spans="2:45" x14ac:dyDescent="0.2">
      <c r="B638" s="131">
        <v>15</v>
      </c>
      <c r="C638" s="38" t="s">
        <v>555</v>
      </c>
      <c r="D638" s="38" t="s">
        <v>771</v>
      </c>
      <c r="E638" s="33" t="s">
        <v>770</v>
      </c>
      <c r="F638" s="181"/>
      <c r="G638" s="179">
        <v>10000</v>
      </c>
      <c r="H638" s="179">
        <v>15000</v>
      </c>
      <c r="I638" s="179">
        <v>15000</v>
      </c>
      <c r="J638" s="179">
        <v>15000</v>
      </c>
      <c r="K638" s="179">
        <v>15000</v>
      </c>
      <c r="L638" s="179">
        <v>15000</v>
      </c>
      <c r="M638" s="179"/>
      <c r="N638" s="179"/>
      <c r="O638" s="179"/>
      <c r="P638" s="179"/>
      <c r="Q638" s="181"/>
      <c r="R638" s="58"/>
      <c r="S638" s="60"/>
      <c r="T638" s="59"/>
      <c r="U638" s="60"/>
      <c r="V638" s="176">
        <f t="shared" si="381"/>
        <v>10000</v>
      </c>
      <c r="W638" s="176">
        <f t="shared" si="382"/>
        <v>15000</v>
      </c>
      <c r="X638" s="176">
        <f t="shared" si="383"/>
        <v>15000</v>
      </c>
      <c r="Y638" s="176">
        <f t="shared" si="384"/>
        <v>15000</v>
      </c>
      <c r="Z638" s="176">
        <f t="shared" si="385"/>
        <v>15000</v>
      </c>
      <c r="AA638" s="176">
        <f t="shared" si="386"/>
        <v>15000</v>
      </c>
      <c r="AB638" s="176">
        <f t="shared" si="387"/>
        <v>0</v>
      </c>
      <c r="AC638" s="176">
        <f t="shared" si="388"/>
        <v>0</v>
      </c>
      <c r="AD638" s="176">
        <f t="shared" si="389"/>
        <v>0</v>
      </c>
      <c r="AE638" s="176">
        <f t="shared" si="390"/>
        <v>0</v>
      </c>
      <c r="AF638" s="430">
        <f t="shared" si="391"/>
        <v>85000</v>
      </c>
      <c r="AG638" s="645">
        <f t="shared" si="368"/>
        <v>85000</v>
      </c>
      <c r="AH638" s="203">
        <f t="shared" si="369"/>
        <v>1.5652953842233603E-3</v>
      </c>
      <c r="AI638" s="714">
        <f>IFERROR(VLOOKUP($C638,'General Information'!$B$69:$D$88,3,0),0)</f>
        <v>0.15</v>
      </c>
      <c r="AJ638" s="749">
        <f t="shared" si="370"/>
        <v>11500</v>
      </c>
      <c r="AK638" s="749">
        <f t="shared" si="371"/>
        <v>17250</v>
      </c>
      <c r="AL638" s="749">
        <f t="shared" si="372"/>
        <v>17250</v>
      </c>
      <c r="AM638" s="749">
        <f t="shared" si="373"/>
        <v>17250</v>
      </c>
      <c r="AN638" s="749">
        <f t="shared" si="374"/>
        <v>17250</v>
      </c>
      <c r="AO638" s="749">
        <f t="shared" si="375"/>
        <v>17250</v>
      </c>
      <c r="AP638" s="749">
        <f t="shared" si="376"/>
        <v>0</v>
      </c>
      <c r="AQ638" s="749">
        <f t="shared" si="377"/>
        <v>0</v>
      </c>
      <c r="AR638" s="749">
        <f t="shared" si="378"/>
        <v>0</v>
      </c>
      <c r="AS638" s="749">
        <f t="shared" si="379"/>
        <v>0</v>
      </c>
    </row>
    <row r="639" spans="2:45" x14ac:dyDescent="0.2">
      <c r="B639" s="131">
        <v>16</v>
      </c>
      <c r="C639" s="38" t="s">
        <v>555</v>
      </c>
      <c r="D639" s="38" t="s">
        <v>772</v>
      </c>
      <c r="E639" s="33" t="s">
        <v>770</v>
      </c>
      <c r="F639" s="181"/>
      <c r="G639" s="179">
        <v>50000</v>
      </c>
      <c r="H639" s="179">
        <v>50000</v>
      </c>
      <c r="I639" s="179">
        <v>50000</v>
      </c>
      <c r="J639" s="179">
        <v>50000</v>
      </c>
      <c r="K639" s="179">
        <v>50000</v>
      </c>
      <c r="L639" s="179">
        <v>50000</v>
      </c>
      <c r="M639" s="179"/>
      <c r="N639" s="179"/>
      <c r="O639" s="179"/>
      <c r="P639" s="179"/>
      <c r="Q639" s="181"/>
      <c r="R639" s="58"/>
      <c r="S639" s="60"/>
      <c r="T639" s="59"/>
      <c r="U639" s="60"/>
      <c r="V639" s="176">
        <f t="shared" si="381"/>
        <v>50000</v>
      </c>
      <c r="W639" s="176">
        <f t="shared" si="382"/>
        <v>50000</v>
      </c>
      <c r="X639" s="176">
        <f t="shared" si="383"/>
        <v>50000</v>
      </c>
      <c r="Y639" s="176">
        <f t="shared" si="384"/>
        <v>50000</v>
      </c>
      <c r="Z639" s="176">
        <f t="shared" si="385"/>
        <v>50000</v>
      </c>
      <c r="AA639" s="176">
        <f t="shared" si="386"/>
        <v>50000</v>
      </c>
      <c r="AB639" s="176">
        <f t="shared" si="387"/>
        <v>0</v>
      </c>
      <c r="AC639" s="176">
        <f t="shared" si="388"/>
        <v>0</v>
      </c>
      <c r="AD639" s="176">
        <f t="shared" si="389"/>
        <v>0</v>
      </c>
      <c r="AE639" s="176">
        <f t="shared" si="390"/>
        <v>0</v>
      </c>
      <c r="AF639" s="430">
        <f t="shared" si="391"/>
        <v>300000</v>
      </c>
      <c r="AG639" s="645">
        <f t="shared" si="368"/>
        <v>300000</v>
      </c>
      <c r="AH639" s="203">
        <f t="shared" si="369"/>
        <v>5.5245719443177427E-3</v>
      </c>
      <c r="AI639" s="714">
        <f>IFERROR(VLOOKUP($C639,'General Information'!$B$69:$D$88,3,0),0)</f>
        <v>0.15</v>
      </c>
      <c r="AJ639" s="749">
        <f t="shared" si="370"/>
        <v>57499.999999999993</v>
      </c>
      <c r="AK639" s="749">
        <f t="shared" si="371"/>
        <v>57499.999999999993</v>
      </c>
      <c r="AL639" s="749">
        <f t="shared" si="372"/>
        <v>57499.999999999993</v>
      </c>
      <c r="AM639" s="749">
        <f t="shared" si="373"/>
        <v>57499.999999999993</v>
      </c>
      <c r="AN639" s="749">
        <f t="shared" si="374"/>
        <v>57499.999999999993</v>
      </c>
      <c r="AO639" s="749">
        <f t="shared" si="375"/>
        <v>57499.999999999993</v>
      </c>
      <c r="AP639" s="749">
        <f t="shared" si="376"/>
        <v>0</v>
      </c>
      <c r="AQ639" s="749">
        <f t="shared" si="377"/>
        <v>0</v>
      </c>
      <c r="AR639" s="749">
        <f t="shared" si="378"/>
        <v>0</v>
      </c>
      <c r="AS639" s="749">
        <f t="shared" si="379"/>
        <v>0</v>
      </c>
    </row>
    <row r="640" spans="2:45" x14ac:dyDescent="0.2">
      <c r="B640" s="131">
        <v>17</v>
      </c>
      <c r="C640" s="38" t="s">
        <v>555</v>
      </c>
      <c r="D640" s="38" t="s">
        <v>773</v>
      </c>
      <c r="E640" s="33" t="s">
        <v>770</v>
      </c>
      <c r="F640" s="181"/>
      <c r="G640" s="179">
        <v>50000</v>
      </c>
      <c r="H640" s="179">
        <v>50000</v>
      </c>
      <c r="I640" s="179">
        <v>50000</v>
      </c>
      <c r="J640" s="179">
        <v>50000</v>
      </c>
      <c r="K640" s="179">
        <v>50000</v>
      </c>
      <c r="L640" s="179">
        <v>50000</v>
      </c>
      <c r="M640" s="179"/>
      <c r="N640" s="179"/>
      <c r="O640" s="179"/>
      <c r="P640" s="179"/>
      <c r="Q640" s="181"/>
      <c r="R640" s="58"/>
      <c r="S640" s="60"/>
      <c r="T640" s="59"/>
      <c r="U640" s="60"/>
      <c r="V640" s="176">
        <f t="shared" si="381"/>
        <v>50000</v>
      </c>
      <c r="W640" s="176">
        <f t="shared" si="382"/>
        <v>50000</v>
      </c>
      <c r="X640" s="176">
        <f t="shared" si="383"/>
        <v>50000</v>
      </c>
      <c r="Y640" s="176">
        <f t="shared" si="384"/>
        <v>50000</v>
      </c>
      <c r="Z640" s="176">
        <f t="shared" si="385"/>
        <v>50000</v>
      </c>
      <c r="AA640" s="176">
        <f t="shared" si="386"/>
        <v>50000</v>
      </c>
      <c r="AB640" s="176">
        <f t="shared" si="387"/>
        <v>0</v>
      </c>
      <c r="AC640" s="176">
        <f t="shared" si="388"/>
        <v>0</v>
      </c>
      <c r="AD640" s="176">
        <f t="shared" si="389"/>
        <v>0</v>
      </c>
      <c r="AE640" s="176">
        <f t="shared" si="390"/>
        <v>0</v>
      </c>
      <c r="AF640" s="430">
        <f t="shared" si="391"/>
        <v>300000</v>
      </c>
      <c r="AG640" s="645">
        <f t="shared" si="368"/>
        <v>300000</v>
      </c>
      <c r="AH640" s="203">
        <f t="shared" si="369"/>
        <v>5.5245719443177427E-3</v>
      </c>
      <c r="AI640" s="714">
        <f>IFERROR(VLOOKUP($C640,'General Information'!$B$69:$D$88,3,0),0)</f>
        <v>0.15</v>
      </c>
      <c r="AJ640" s="749">
        <f t="shared" si="370"/>
        <v>57499.999999999993</v>
      </c>
      <c r="AK640" s="749">
        <f t="shared" si="371"/>
        <v>57499.999999999993</v>
      </c>
      <c r="AL640" s="749">
        <f t="shared" si="372"/>
        <v>57499.999999999993</v>
      </c>
      <c r="AM640" s="749">
        <f t="shared" si="373"/>
        <v>57499.999999999993</v>
      </c>
      <c r="AN640" s="749">
        <f t="shared" si="374"/>
        <v>57499.999999999993</v>
      </c>
      <c r="AO640" s="749">
        <f t="shared" si="375"/>
        <v>57499.999999999993</v>
      </c>
      <c r="AP640" s="749">
        <f t="shared" si="376"/>
        <v>0</v>
      </c>
      <c r="AQ640" s="749">
        <f t="shared" si="377"/>
        <v>0</v>
      </c>
      <c r="AR640" s="749">
        <f t="shared" si="378"/>
        <v>0</v>
      </c>
      <c r="AS640" s="749">
        <f t="shared" si="379"/>
        <v>0</v>
      </c>
    </row>
    <row r="641" spans="2:45" x14ac:dyDescent="0.2">
      <c r="B641" s="131">
        <v>18</v>
      </c>
      <c r="C641" s="38" t="s">
        <v>555</v>
      </c>
      <c r="D641" s="38" t="s">
        <v>665</v>
      </c>
      <c r="E641" s="33"/>
      <c r="F641" s="181"/>
      <c r="G641" s="179">
        <v>71750</v>
      </c>
      <c r="H641" s="179">
        <v>71750</v>
      </c>
      <c r="I641" s="179">
        <v>71750</v>
      </c>
      <c r="J641" s="179">
        <v>71750</v>
      </c>
      <c r="K641" s="179">
        <v>71750</v>
      </c>
      <c r="L641" s="179">
        <v>71750</v>
      </c>
      <c r="M641" s="179"/>
      <c r="N641" s="179"/>
      <c r="O641" s="179"/>
      <c r="P641" s="179"/>
      <c r="Q641" s="181"/>
      <c r="R641" s="58"/>
      <c r="S641" s="60"/>
      <c r="T641" s="59"/>
      <c r="U641" s="60"/>
      <c r="V641" s="176">
        <f t="shared" si="381"/>
        <v>71750</v>
      </c>
      <c r="W641" s="176">
        <f t="shared" si="382"/>
        <v>71750</v>
      </c>
      <c r="X641" s="176">
        <f t="shared" si="383"/>
        <v>71750</v>
      </c>
      <c r="Y641" s="176">
        <f t="shared" si="384"/>
        <v>71750</v>
      </c>
      <c r="Z641" s="176">
        <f t="shared" si="385"/>
        <v>71750</v>
      </c>
      <c r="AA641" s="176">
        <f t="shared" si="386"/>
        <v>71750</v>
      </c>
      <c r="AB641" s="176">
        <f t="shared" si="387"/>
        <v>0</v>
      </c>
      <c r="AC641" s="176">
        <f t="shared" si="388"/>
        <v>0</v>
      </c>
      <c r="AD641" s="176">
        <f t="shared" si="389"/>
        <v>0</v>
      </c>
      <c r="AE641" s="176">
        <f t="shared" si="390"/>
        <v>0</v>
      </c>
      <c r="AF641" s="430">
        <f t="shared" si="391"/>
        <v>430500</v>
      </c>
      <c r="AG641" s="645">
        <f t="shared" si="368"/>
        <v>430500</v>
      </c>
      <c r="AH641" s="203">
        <f t="shared" si="369"/>
        <v>7.9277607400959609E-3</v>
      </c>
      <c r="AI641" s="714">
        <f>IFERROR(VLOOKUP($C641,'General Information'!$B$69:$D$88,3,0),0)</f>
        <v>0.15</v>
      </c>
      <c r="AJ641" s="749">
        <f t="shared" si="370"/>
        <v>82512.5</v>
      </c>
      <c r="AK641" s="749">
        <f t="shared" si="371"/>
        <v>82512.5</v>
      </c>
      <c r="AL641" s="749">
        <f t="shared" si="372"/>
        <v>82512.5</v>
      </c>
      <c r="AM641" s="749">
        <f t="shared" si="373"/>
        <v>82512.5</v>
      </c>
      <c r="AN641" s="749">
        <f t="shared" si="374"/>
        <v>82512.5</v>
      </c>
      <c r="AO641" s="749">
        <f t="shared" si="375"/>
        <v>82512.5</v>
      </c>
      <c r="AP641" s="749">
        <f t="shared" si="376"/>
        <v>0</v>
      </c>
      <c r="AQ641" s="749">
        <f t="shared" si="377"/>
        <v>0</v>
      </c>
      <c r="AR641" s="749">
        <f t="shared" si="378"/>
        <v>0</v>
      </c>
      <c r="AS641" s="749">
        <f t="shared" si="379"/>
        <v>0</v>
      </c>
    </row>
    <row r="642" spans="2:45" x14ac:dyDescent="0.2">
      <c r="B642" s="131">
        <v>19</v>
      </c>
      <c r="C642" s="38" t="s">
        <v>555</v>
      </c>
      <c r="D642" s="38" t="s">
        <v>665</v>
      </c>
      <c r="E642" s="33"/>
      <c r="F642" s="181"/>
      <c r="G642" s="179">
        <v>68512.5</v>
      </c>
      <c r="H642" s="179">
        <v>68512.5</v>
      </c>
      <c r="I642" s="179">
        <v>68512.5</v>
      </c>
      <c r="J642" s="179">
        <v>68512.5</v>
      </c>
      <c r="K642" s="179">
        <v>68512.5</v>
      </c>
      <c r="L642" s="179">
        <v>68512.5</v>
      </c>
      <c r="M642" s="179"/>
      <c r="N642" s="179"/>
      <c r="O642" s="179"/>
      <c r="P642" s="179"/>
      <c r="Q642" s="181"/>
      <c r="R642" s="58"/>
      <c r="S642" s="60"/>
      <c r="T642" s="59"/>
      <c r="U642" s="60"/>
      <c r="V642" s="176">
        <f t="shared" si="381"/>
        <v>68512.5</v>
      </c>
      <c r="W642" s="176">
        <f t="shared" si="382"/>
        <v>68512.5</v>
      </c>
      <c r="X642" s="176">
        <f t="shared" si="383"/>
        <v>68512.5</v>
      </c>
      <c r="Y642" s="176">
        <f t="shared" si="384"/>
        <v>68512.5</v>
      </c>
      <c r="Z642" s="176">
        <f t="shared" si="385"/>
        <v>68512.5</v>
      </c>
      <c r="AA642" s="176">
        <f t="shared" si="386"/>
        <v>68512.5</v>
      </c>
      <c r="AB642" s="176">
        <f t="shared" si="387"/>
        <v>0</v>
      </c>
      <c r="AC642" s="176">
        <f t="shared" si="388"/>
        <v>0</v>
      </c>
      <c r="AD642" s="176">
        <f t="shared" si="389"/>
        <v>0</v>
      </c>
      <c r="AE642" s="176">
        <f t="shared" si="390"/>
        <v>0</v>
      </c>
      <c r="AF642" s="430">
        <f t="shared" si="391"/>
        <v>411075</v>
      </c>
      <c r="AG642" s="645">
        <f t="shared" si="368"/>
        <v>411075</v>
      </c>
      <c r="AH642" s="203">
        <f t="shared" si="369"/>
        <v>7.5700447067013864E-3</v>
      </c>
      <c r="AI642" s="714">
        <f>IFERROR(VLOOKUP($C642,'General Information'!$B$69:$D$88,3,0),0)</f>
        <v>0.15</v>
      </c>
      <c r="AJ642" s="749">
        <f t="shared" si="370"/>
        <v>78789.375</v>
      </c>
      <c r="AK642" s="749">
        <f t="shared" si="371"/>
        <v>78789.375</v>
      </c>
      <c r="AL642" s="749">
        <f t="shared" si="372"/>
        <v>78789.375</v>
      </c>
      <c r="AM642" s="749">
        <f t="shared" si="373"/>
        <v>78789.375</v>
      </c>
      <c r="AN642" s="749">
        <f t="shared" si="374"/>
        <v>78789.375</v>
      </c>
      <c r="AO642" s="749">
        <f t="shared" si="375"/>
        <v>78789.375</v>
      </c>
      <c r="AP642" s="749">
        <f t="shared" si="376"/>
        <v>0</v>
      </c>
      <c r="AQ642" s="749">
        <f t="shared" si="377"/>
        <v>0</v>
      </c>
      <c r="AR642" s="749">
        <f t="shared" si="378"/>
        <v>0</v>
      </c>
      <c r="AS642" s="749">
        <f t="shared" si="379"/>
        <v>0</v>
      </c>
    </row>
    <row r="643" spans="2:45" x14ac:dyDescent="0.2">
      <c r="B643" s="131">
        <v>20</v>
      </c>
      <c r="C643" s="38" t="s">
        <v>556</v>
      </c>
      <c r="D643" s="38" t="s">
        <v>679</v>
      </c>
      <c r="E643" s="33"/>
      <c r="F643" s="181"/>
      <c r="G643" s="179">
        <v>6000</v>
      </c>
      <c r="H643" s="179">
        <v>6000</v>
      </c>
      <c r="I643" s="179">
        <v>6000</v>
      </c>
      <c r="J643" s="179">
        <v>6000</v>
      </c>
      <c r="K643" s="179">
        <v>6000</v>
      </c>
      <c r="L643" s="179">
        <v>6000</v>
      </c>
      <c r="M643" s="179"/>
      <c r="N643" s="179"/>
      <c r="O643" s="179"/>
      <c r="P643" s="179"/>
      <c r="Q643" s="181"/>
      <c r="R643" s="58"/>
      <c r="S643" s="60"/>
      <c r="T643" s="59"/>
      <c r="U643" s="60"/>
      <c r="V643" s="176">
        <f t="shared" si="381"/>
        <v>6000</v>
      </c>
      <c r="W643" s="176">
        <f t="shared" si="382"/>
        <v>6000</v>
      </c>
      <c r="X643" s="176">
        <f t="shared" si="383"/>
        <v>6000</v>
      </c>
      <c r="Y643" s="176">
        <f t="shared" si="384"/>
        <v>6000</v>
      </c>
      <c r="Z643" s="176">
        <f t="shared" si="385"/>
        <v>6000</v>
      </c>
      <c r="AA643" s="176">
        <f t="shared" si="386"/>
        <v>6000</v>
      </c>
      <c r="AB643" s="176">
        <f t="shared" si="387"/>
        <v>0</v>
      </c>
      <c r="AC643" s="176">
        <f t="shared" si="388"/>
        <v>0</v>
      </c>
      <c r="AD643" s="176">
        <f t="shared" si="389"/>
        <v>0</v>
      </c>
      <c r="AE643" s="176">
        <f t="shared" si="390"/>
        <v>0</v>
      </c>
      <c r="AF643" s="430">
        <f t="shared" si="391"/>
        <v>36000</v>
      </c>
      <c r="AG643" s="645">
        <f t="shared" si="368"/>
        <v>36000</v>
      </c>
      <c r="AH643" s="203">
        <f t="shared" si="369"/>
        <v>6.6294863331812907E-4</v>
      </c>
      <c r="AI643" s="714">
        <f>IFERROR(VLOOKUP($C643,'General Information'!$B$69:$D$88,3,0),0)</f>
        <v>0.04</v>
      </c>
      <c r="AJ643" s="749">
        <f t="shared" si="370"/>
        <v>6240</v>
      </c>
      <c r="AK643" s="749">
        <f t="shared" si="371"/>
        <v>6240</v>
      </c>
      <c r="AL643" s="749">
        <f t="shared" si="372"/>
        <v>6240</v>
      </c>
      <c r="AM643" s="749">
        <f t="shared" si="373"/>
        <v>6240</v>
      </c>
      <c r="AN643" s="749">
        <f t="shared" si="374"/>
        <v>6240</v>
      </c>
      <c r="AO643" s="749">
        <f t="shared" si="375"/>
        <v>6240</v>
      </c>
      <c r="AP643" s="749">
        <f t="shared" si="376"/>
        <v>0</v>
      </c>
      <c r="AQ643" s="749">
        <f t="shared" si="377"/>
        <v>0</v>
      </c>
      <c r="AR643" s="749">
        <f t="shared" si="378"/>
        <v>0</v>
      </c>
      <c r="AS643" s="749">
        <f t="shared" si="379"/>
        <v>0</v>
      </c>
    </row>
    <row r="644" spans="2:45" outlineLevel="1" x14ac:dyDescent="0.2">
      <c r="B644" s="131">
        <v>21</v>
      </c>
      <c r="C644" s="38" t="s">
        <v>556</v>
      </c>
      <c r="D644" s="38" t="s">
        <v>680</v>
      </c>
      <c r="E644" s="33"/>
      <c r="F644" s="181"/>
      <c r="G644" s="179">
        <v>10000</v>
      </c>
      <c r="H644" s="179">
        <v>10000</v>
      </c>
      <c r="I644" s="179">
        <v>10000</v>
      </c>
      <c r="J644" s="179">
        <v>10000</v>
      </c>
      <c r="K644" s="179">
        <v>10000</v>
      </c>
      <c r="L644" s="179">
        <v>10000</v>
      </c>
      <c r="M644" s="179"/>
      <c r="N644" s="179"/>
      <c r="O644" s="179"/>
      <c r="P644" s="179"/>
      <c r="Q644" s="181"/>
      <c r="R644" s="58"/>
      <c r="S644" s="60"/>
      <c r="T644" s="59"/>
      <c r="U644" s="60"/>
      <c r="V644" s="176">
        <f t="shared" si="381"/>
        <v>10000</v>
      </c>
      <c r="W644" s="176">
        <f t="shared" si="382"/>
        <v>10000</v>
      </c>
      <c r="X644" s="176">
        <f t="shared" si="383"/>
        <v>10000</v>
      </c>
      <c r="Y644" s="176">
        <f t="shared" si="384"/>
        <v>10000</v>
      </c>
      <c r="Z644" s="176">
        <f t="shared" si="385"/>
        <v>10000</v>
      </c>
      <c r="AA644" s="176">
        <f t="shared" si="386"/>
        <v>10000</v>
      </c>
      <c r="AB644" s="176">
        <f t="shared" si="387"/>
        <v>0</v>
      </c>
      <c r="AC644" s="176">
        <f t="shared" si="388"/>
        <v>0</v>
      </c>
      <c r="AD644" s="176">
        <f t="shared" si="389"/>
        <v>0</v>
      </c>
      <c r="AE644" s="176">
        <f t="shared" si="390"/>
        <v>0</v>
      </c>
      <c r="AF644" s="430">
        <f t="shared" si="391"/>
        <v>60000</v>
      </c>
      <c r="AG644" s="645">
        <f t="shared" si="368"/>
        <v>60000</v>
      </c>
      <c r="AH644" s="203">
        <f t="shared" si="369"/>
        <v>1.1049143888635484E-3</v>
      </c>
      <c r="AI644" s="714">
        <f>IFERROR(VLOOKUP($C644,'General Information'!$B$69:$C$88,2,0),0)</f>
        <v>0.13</v>
      </c>
      <c r="AJ644" s="749">
        <f t="shared" si="370"/>
        <v>11299.999999999998</v>
      </c>
      <c r="AK644" s="749">
        <f t="shared" si="371"/>
        <v>11299.999999999998</v>
      </c>
      <c r="AL644" s="749">
        <f t="shared" si="372"/>
        <v>11299.999999999998</v>
      </c>
      <c r="AM644" s="749">
        <f t="shared" si="373"/>
        <v>11299.999999999998</v>
      </c>
      <c r="AN644" s="749">
        <f t="shared" si="374"/>
        <v>11299.999999999998</v>
      </c>
      <c r="AO644" s="749">
        <f t="shared" si="375"/>
        <v>11299.999999999998</v>
      </c>
      <c r="AP644" s="749">
        <f t="shared" si="376"/>
        <v>0</v>
      </c>
      <c r="AQ644" s="749">
        <f t="shared" si="377"/>
        <v>0</v>
      </c>
      <c r="AR644" s="749">
        <f t="shared" si="378"/>
        <v>0</v>
      </c>
      <c r="AS644" s="749">
        <f t="shared" si="379"/>
        <v>0</v>
      </c>
    </row>
    <row r="645" spans="2:45" outlineLevel="1" x14ac:dyDescent="0.2">
      <c r="B645" s="131">
        <v>22</v>
      </c>
      <c r="C645" s="38" t="s">
        <v>556</v>
      </c>
      <c r="D645" s="38" t="s">
        <v>681</v>
      </c>
      <c r="E645" s="33"/>
      <c r="F645" s="181"/>
      <c r="G645" s="179">
        <v>3000</v>
      </c>
      <c r="H645" s="179">
        <v>3000</v>
      </c>
      <c r="I645" s="179">
        <v>3000</v>
      </c>
      <c r="J645" s="179">
        <v>3000</v>
      </c>
      <c r="K645" s="179">
        <v>3000</v>
      </c>
      <c r="L645" s="179">
        <v>3000</v>
      </c>
      <c r="M645" s="179"/>
      <c r="N645" s="179"/>
      <c r="O645" s="179"/>
      <c r="P645" s="179"/>
      <c r="Q645" s="181"/>
      <c r="R645" s="58"/>
      <c r="S645" s="60"/>
      <c r="T645" s="59"/>
      <c r="U645" s="60"/>
      <c r="V645" s="176">
        <f t="shared" si="381"/>
        <v>3000</v>
      </c>
      <c r="W645" s="176">
        <f t="shared" si="382"/>
        <v>3000</v>
      </c>
      <c r="X645" s="176">
        <f t="shared" si="383"/>
        <v>3000</v>
      </c>
      <c r="Y645" s="176">
        <f t="shared" si="384"/>
        <v>3000</v>
      </c>
      <c r="Z645" s="176">
        <f t="shared" si="385"/>
        <v>3000</v>
      </c>
      <c r="AA645" s="176">
        <f t="shared" si="386"/>
        <v>3000</v>
      </c>
      <c r="AB645" s="176">
        <f t="shared" si="387"/>
        <v>0</v>
      </c>
      <c r="AC645" s="176">
        <f t="shared" si="388"/>
        <v>0</v>
      </c>
      <c r="AD645" s="176">
        <f t="shared" si="389"/>
        <v>0</v>
      </c>
      <c r="AE645" s="176">
        <f t="shared" si="390"/>
        <v>0</v>
      </c>
      <c r="AF645" s="430">
        <f t="shared" si="391"/>
        <v>18000</v>
      </c>
      <c r="AG645" s="645">
        <f t="shared" si="368"/>
        <v>18000</v>
      </c>
      <c r="AH645" s="203">
        <f t="shared" si="369"/>
        <v>3.3147431665906453E-4</v>
      </c>
      <c r="AI645" s="714">
        <f>IFERROR(VLOOKUP($C645,'General Information'!$B$69:$C$88,2,0),0)</f>
        <v>0.13</v>
      </c>
      <c r="AJ645" s="749">
        <f t="shared" si="370"/>
        <v>3389.9999999999995</v>
      </c>
      <c r="AK645" s="749">
        <f t="shared" si="371"/>
        <v>3389.9999999999995</v>
      </c>
      <c r="AL645" s="749">
        <f t="shared" si="372"/>
        <v>3389.9999999999995</v>
      </c>
      <c r="AM645" s="749">
        <f t="shared" si="373"/>
        <v>3389.9999999999995</v>
      </c>
      <c r="AN645" s="749">
        <f t="shared" si="374"/>
        <v>3389.9999999999995</v>
      </c>
      <c r="AO645" s="749">
        <f t="shared" si="375"/>
        <v>3389.9999999999995</v>
      </c>
      <c r="AP645" s="749">
        <f t="shared" si="376"/>
        <v>0</v>
      </c>
      <c r="AQ645" s="749">
        <f t="shared" si="377"/>
        <v>0</v>
      </c>
      <c r="AR645" s="749">
        <f t="shared" si="378"/>
        <v>0</v>
      </c>
      <c r="AS645" s="749">
        <f t="shared" si="379"/>
        <v>0</v>
      </c>
    </row>
    <row r="646" spans="2:45" outlineLevel="1" x14ac:dyDescent="0.2">
      <c r="B646" s="131">
        <v>23</v>
      </c>
      <c r="C646" s="38" t="s">
        <v>556</v>
      </c>
      <c r="D646" s="38" t="s">
        <v>682</v>
      </c>
      <c r="E646" s="33"/>
      <c r="F646" s="181"/>
      <c r="G646" s="179">
        <v>12000</v>
      </c>
      <c r="H646" s="179">
        <v>12000</v>
      </c>
      <c r="I646" s="179">
        <v>12000</v>
      </c>
      <c r="J646" s="179">
        <v>12000</v>
      </c>
      <c r="K646" s="179">
        <v>12000</v>
      </c>
      <c r="L646" s="179">
        <v>12000</v>
      </c>
      <c r="M646" s="179"/>
      <c r="N646" s="179"/>
      <c r="O646" s="179"/>
      <c r="P646" s="179"/>
      <c r="Q646" s="181"/>
      <c r="R646" s="58"/>
      <c r="S646" s="60"/>
      <c r="T646" s="59"/>
      <c r="U646" s="60"/>
      <c r="V646" s="176">
        <f t="shared" si="381"/>
        <v>12000</v>
      </c>
      <c r="W646" s="176">
        <f t="shared" si="382"/>
        <v>12000</v>
      </c>
      <c r="X646" s="176">
        <f t="shared" si="383"/>
        <v>12000</v>
      </c>
      <c r="Y646" s="176">
        <f t="shared" si="384"/>
        <v>12000</v>
      </c>
      <c r="Z646" s="176">
        <f t="shared" si="385"/>
        <v>12000</v>
      </c>
      <c r="AA646" s="176">
        <f t="shared" si="386"/>
        <v>12000</v>
      </c>
      <c r="AB646" s="176">
        <f t="shared" si="387"/>
        <v>0</v>
      </c>
      <c r="AC646" s="176">
        <f t="shared" si="388"/>
        <v>0</v>
      </c>
      <c r="AD646" s="176">
        <f t="shared" si="389"/>
        <v>0</v>
      </c>
      <c r="AE646" s="176">
        <f t="shared" si="390"/>
        <v>0</v>
      </c>
      <c r="AF646" s="430">
        <f t="shared" si="391"/>
        <v>72000</v>
      </c>
      <c r="AG646" s="645">
        <f t="shared" si="368"/>
        <v>72000</v>
      </c>
      <c r="AH646" s="203">
        <f t="shared" si="369"/>
        <v>1.3258972666362581E-3</v>
      </c>
      <c r="AI646" s="714">
        <f>IFERROR(VLOOKUP($C646,'General Information'!$B$69:$C$88,2,0),0)</f>
        <v>0.13</v>
      </c>
      <c r="AJ646" s="749">
        <f t="shared" si="370"/>
        <v>13559.999999999998</v>
      </c>
      <c r="AK646" s="749">
        <f t="shared" si="371"/>
        <v>13559.999999999998</v>
      </c>
      <c r="AL646" s="749">
        <f t="shared" si="372"/>
        <v>13559.999999999998</v>
      </c>
      <c r="AM646" s="749">
        <f t="shared" si="373"/>
        <v>13559.999999999998</v>
      </c>
      <c r="AN646" s="749">
        <f t="shared" si="374"/>
        <v>13559.999999999998</v>
      </c>
      <c r="AO646" s="749">
        <f t="shared" si="375"/>
        <v>13559.999999999998</v>
      </c>
      <c r="AP646" s="749">
        <f t="shared" si="376"/>
        <v>0</v>
      </c>
      <c r="AQ646" s="749">
        <f t="shared" si="377"/>
        <v>0</v>
      </c>
      <c r="AR646" s="749">
        <f t="shared" si="378"/>
        <v>0</v>
      </c>
      <c r="AS646" s="749">
        <f t="shared" si="379"/>
        <v>0</v>
      </c>
    </row>
    <row r="647" spans="2:45" outlineLevel="1" x14ac:dyDescent="0.2">
      <c r="B647" s="131">
        <v>24</v>
      </c>
      <c r="C647" s="38" t="s">
        <v>556</v>
      </c>
      <c r="D647" s="38" t="s">
        <v>683</v>
      </c>
      <c r="E647" s="33"/>
      <c r="F647" s="181"/>
      <c r="G647" s="179">
        <v>4000</v>
      </c>
      <c r="H647" s="179">
        <v>4000</v>
      </c>
      <c r="I647" s="179">
        <v>4000</v>
      </c>
      <c r="J647" s="179">
        <v>4000</v>
      </c>
      <c r="K647" s="179">
        <v>4000</v>
      </c>
      <c r="L647" s="179">
        <v>4000</v>
      </c>
      <c r="M647" s="179"/>
      <c r="N647" s="179"/>
      <c r="O647" s="179"/>
      <c r="P647" s="179"/>
      <c r="Q647" s="181"/>
      <c r="R647" s="58"/>
      <c r="S647" s="60"/>
      <c r="T647" s="59"/>
      <c r="U647" s="60"/>
      <c r="V647" s="176">
        <f t="shared" si="381"/>
        <v>4000</v>
      </c>
      <c r="W647" s="176">
        <f t="shared" si="382"/>
        <v>4000</v>
      </c>
      <c r="X647" s="176">
        <f t="shared" si="383"/>
        <v>4000</v>
      </c>
      <c r="Y647" s="176">
        <f t="shared" si="384"/>
        <v>4000</v>
      </c>
      <c r="Z647" s="176">
        <f t="shared" si="385"/>
        <v>4000</v>
      </c>
      <c r="AA647" s="176">
        <f t="shared" si="386"/>
        <v>4000</v>
      </c>
      <c r="AB647" s="176">
        <f t="shared" si="387"/>
        <v>0</v>
      </c>
      <c r="AC647" s="176">
        <f t="shared" si="388"/>
        <v>0</v>
      </c>
      <c r="AD647" s="176">
        <f t="shared" si="389"/>
        <v>0</v>
      </c>
      <c r="AE647" s="176">
        <f t="shared" si="390"/>
        <v>0</v>
      </c>
      <c r="AF647" s="430">
        <f t="shared" si="391"/>
        <v>24000</v>
      </c>
      <c r="AG647" s="645">
        <f t="shared" si="368"/>
        <v>24000</v>
      </c>
      <c r="AH647" s="203">
        <f t="shared" si="369"/>
        <v>4.4196575554541942E-4</v>
      </c>
      <c r="AI647" s="714">
        <f>IFERROR(VLOOKUP($C647,'General Information'!$B$69:$C$88,2,0),0)</f>
        <v>0.13</v>
      </c>
      <c r="AJ647" s="749">
        <f t="shared" si="370"/>
        <v>4520</v>
      </c>
      <c r="AK647" s="749">
        <f t="shared" si="371"/>
        <v>4520</v>
      </c>
      <c r="AL647" s="749">
        <f t="shared" si="372"/>
        <v>4520</v>
      </c>
      <c r="AM647" s="749">
        <f t="shared" si="373"/>
        <v>4520</v>
      </c>
      <c r="AN647" s="749">
        <f t="shared" si="374"/>
        <v>4520</v>
      </c>
      <c r="AO647" s="749">
        <f t="shared" si="375"/>
        <v>4520</v>
      </c>
      <c r="AP647" s="749">
        <f t="shared" si="376"/>
        <v>0</v>
      </c>
      <c r="AQ647" s="749">
        <f t="shared" si="377"/>
        <v>0</v>
      </c>
      <c r="AR647" s="749">
        <f t="shared" si="378"/>
        <v>0</v>
      </c>
      <c r="AS647" s="749">
        <f t="shared" si="379"/>
        <v>0</v>
      </c>
    </row>
    <row r="648" spans="2:45" outlineLevel="1" x14ac:dyDescent="0.2">
      <c r="B648" s="131">
        <v>25</v>
      </c>
      <c r="C648" s="38" t="s">
        <v>556</v>
      </c>
      <c r="D648" s="38" t="s">
        <v>684</v>
      </c>
      <c r="E648" s="33"/>
      <c r="F648" s="181"/>
      <c r="G648" s="179">
        <v>3000</v>
      </c>
      <c r="H648" s="179">
        <v>3000</v>
      </c>
      <c r="I648" s="179">
        <v>3000</v>
      </c>
      <c r="J648" s="179">
        <v>3000</v>
      </c>
      <c r="K648" s="179">
        <v>3000</v>
      </c>
      <c r="L648" s="179">
        <v>3000</v>
      </c>
      <c r="M648" s="179"/>
      <c r="N648" s="179"/>
      <c r="O648" s="179"/>
      <c r="P648" s="179"/>
      <c r="Q648" s="181"/>
      <c r="R648" s="58"/>
      <c r="S648" s="60"/>
      <c r="T648" s="59"/>
      <c r="U648" s="60"/>
      <c r="V648" s="176">
        <f t="shared" si="381"/>
        <v>3000</v>
      </c>
      <c r="W648" s="176">
        <f t="shared" si="382"/>
        <v>3000</v>
      </c>
      <c r="X648" s="176">
        <f t="shared" si="383"/>
        <v>3000</v>
      </c>
      <c r="Y648" s="176">
        <f t="shared" si="384"/>
        <v>3000</v>
      </c>
      <c r="Z648" s="176">
        <f t="shared" si="385"/>
        <v>3000</v>
      </c>
      <c r="AA648" s="176">
        <f t="shared" si="386"/>
        <v>3000</v>
      </c>
      <c r="AB648" s="176">
        <f t="shared" si="387"/>
        <v>0</v>
      </c>
      <c r="AC648" s="176">
        <f t="shared" si="388"/>
        <v>0</v>
      </c>
      <c r="AD648" s="176">
        <f t="shared" si="389"/>
        <v>0</v>
      </c>
      <c r="AE648" s="176">
        <f t="shared" si="390"/>
        <v>0</v>
      </c>
      <c r="AF648" s="430">
        <f t="shared" si="391"/>
        <v>18000</v>
      </c>
      <c r="AG648" s="645">
        <f t="shared" si="368"/>
        <v>18000</v>
      </c>
      <c r="AH648" s="203">
        <f t="shared" si="369"/>
        <v>3.3147431665906453E-4</v>
      </c>
      <c r="AI648" s="714">
        <f>IFERROR(VLOOKUP($C648,'General Information'!$B$69:$C$88,2,0),0)</f>
        <v>0.13</v>
      </c>
      <c r="AJ648" s="749">
        <f t="shared" si="370"/>
        <v>3389.9999999999995</v>
      </c>
      <c r="AK648" s="749">
        <f t="shared" si="371"/>
        <v>3389.9999999999995</v>
      </c>
      <c r="AL648" s="749">
        <f t="shared" si="372"/>
        <v>3389.9999999999995</v>
      </c>
      <c r="AM648" s="749">
        <f t="shared" si="373"/>
        <v>3389.9999999999995</v>
      </c>
      <c r="AN648" s="749">
        <f t="shared" si="374"/>
        <v>3389.9999999999995</v>
      </c>
      <c r="AO648" s="749">
        <f t="shared" si="375"/>
        <v>3389.9999999999995</v>
      </c>
      <c r="AP648" s="749">
        <f t="shared" si="376"/>
        <v>0</v>
      </c>
      <c r="AQ648" s="749">
        <f t="shared" si="377"/>
        <v>0</v>
      </c>
      <c r="AR648" s="749">
        <f t="shared" si="378"/>
        <v>0</v>
      </c>
      <c r="AS648" s="749">
        <f t="shared" si="379"/>
        <v>0</v>
      </c>
    </row>
    <row r="649" spans="2:45" outlineLevel="1" x14ac:dyDescent="0.2">
      <c r="B649" s="131">
        <v>26</v>
      </c>
      <c r="C649" s="38" t="s">
        <v>557</v>
      </c>
      <c r="D649" s="38" t="s">
        <v>618</v>
      </c>
      <c r="E649" s="33"/>
      <c r="F649" s="181"/>
      <c r="G649" s="179">
        <v>31500</v>
      </c>
      <c r="H649" s="179">
        <v>32328.45</v>
      </c>
      <c r="I649" s="179">
        <v>33178.688235000001</v>
      </c>
      <c r="J649" s="179">
        <v>34051.287735580496</v>
      </c>
      <c r="K649" s="179">
        <v>34946.83660302627</v>
      </c>
      <c r="L649" s="179">
        <v>35865.938405685862</v>
      </c>
      <c r="M649" s="179"/>
      <c r="N649" s="179"/>
      <c r="O649" s="179"/>
      <c r="P649" s="179"/>
      <c r="Q649" s="181"/>
      <c r="R649" s="58"/>
      <c r="S649" s="60"/>
      <c r="T649" s="59"/>
      <c r="U649" s="60"/>
      <c r="V649" s="176">
        <f t="shared" si="381"/>
        <v>31500</v>
      </c>
      <c r="W649" s="176">
        <f t="shared" si="382"/>
        <v>32328.45</v>
      </c>
      <c r="X649" s="176">
        <f t="shared" si="383"/>
        <v>33178.688235000001</v>
      </c>
      <c r="Y649" s="176">
        <f t="shared" si="384"/>
        <v>34051.287735580496</v>
      </c>
      <c r="Z649" s="176">
        <f t="shared" si="385"/>
        <v>34946.83660302627</v>
      </c>
      <c r="AA649" s="176">
        <f t="shared" si="386"/>
        <v>35865.938405685862</v>
      </c>
      <c r="AB649" s="176">
        <f t="shared" si="387"/>
        <v>0</v>
      </c>
      <c r="AC649" s="176">
        <f t="shared" si="388"/>
        <v>0</v>
      </c>
      <c r="AD649" s="176">
        <f t="shared" si="389"/>
        <v>0</v>
      </c>
      <c r="AE649" s="176">
        <f t="shared" si="390"/>
        <v>0</v>
      </c>
      <c r="AF649" s="430">
        <f t="shared" si="391"/>
        <v>201871.2009792926</v>
      </c>
      <c r="AG649" s="645">
        <f t="shared" si="368"/>
        <v>201871.2009792926</v>
      </c>
      <c r="AH649" s="203">
        <f t="shared" si="369"/>
        <v>3.717506577653094E-3</v>
      </c>
      <c r="AI649" s="714">
        <f>IFERROR(VLOOKUP($C649,'General Information'!$B$69:$C$88,2,0),0)</f>
        <v>0.16</v>
      </c>
      <c r="AJ649" s="749">
        <f t="shared" si="370"/>
        <v>36540</v>
      </c>
      <c r="AK649" s="749">
        <f t="shared" si="371"/>
        <v>37501.002</v>
      </c>
      <c r="AL649" s="749">
        <f t="shared" si="372"/>
        <v>38487.278352599998</v>
      </c>
      <c r="AM649" s="749">
        <f t="shared" si="373"/>
        <v>39499.493773273374</v>
      </c>
      <c r="AN649" s="749">
        <f t="shared" si="374"/>
        <v>40538.330459510471</v>
      </c>
      <c r="AO649" s="749">
        <f t="shared" si="375"/>
        <v>41604.488550595597</v>
      </c>
      <c r="AP649" s="749">
        <f t="shared" si="376"/>
        <v>0</v>
      </c>
      <c r="AQ649" s="749">
        <f t="shared" si="377"/>
        <v>0</v>
      </c>
      <c r="AR649" s="749">
        <f t="shared" si="378"/>
        <v>0</v>
      </c>
      <c r="AS649" s="749">
        <f t="shared" si="379"/>
        <v>0</v>
      </c>
    </row>
    <row r="650" spans="2:45" outlineLevel="1" x14ac:dyDescent="0.2">
      <c r="B650" s="131">
        <v>27</v>
      </c>
      <c r="C650" s="38"/>
      <c r="D650" s="38"/>
      <c r="E650" s="33"/>
      <c r="F650" s="181"/>
      <c r="G650" s="179"/>
      <c r="H650" s="179"/>
      <c r="I650" s="179"/>
      <c r="J650" s="179"/>
      <c r="K650" s="179"/>
      <c r="L650" s="179"/>
      <c r="M650" s="179"/>
      <c r="N650" s="179"/>
      <c r="O650" s="179"/>
      <c r="P650" s="179"/>
      <c r="Q650" s="181"/>
      <c r="R650" s="58"/>
      <c r="S650" s="60"/>
      <c r="T650" s="59"/>
      <c r="U650" s="60"/>
      <c r="V650" s="176">
        <f t="shared" si="381"/>
        <v>0</v>
      </c>
      <c r="W650" s="176">
        <f t="shared" si="382"/>
        <v>0</v>
      </c>
      <c r="X650" s="176">
        <f t="shared" si="383"/>
        <v>0</v>
      </c>
      <c r="Y650" s="176">
        <f t="shared" si="384"/>
        <v>0</v>
      </c>
      <c r="Z650" s="176">
        <f t="shared" si="385"/>
        <v>0</v>
      </c>
      <c r="AA650" s="176">
        <f t="shared" si="386"/>
        <v>0</v>
      </c>
      <c r="AB650" s="176">
        <f t="shared" si="387"/>
        <v>0</v>
      </c>
      <c r="AC650" s="176">
        <f t="shared" si="388"/>
        <v>0</v>
      </c>
      <c r="AD650" s="176">
        <f t="shared" si="389"/>
        <v>0</v>
      </c>
      <c r="AE650" s="176">
        <f t="shared" si="390"/>
        <v>0</v>
      </c>
      <c r="AF650" s="430">
        <f t="shared" si="391"/>
        <v>0</v>
      </c>
      <c r="AG650" s="645">
        <f t="shared" si="368"/>
        <v>0</v>
      </c>
      <c r="AH650" s="203">
        <f t="shared" si="369"/>
        <v>0</v>
      </c>
      <c r="AI650" s="714">
        <f>IFERROR(VLOOKUP($C650,'General Information'!$B$69:$C$88,2,0),0)</f>
        <v>0</v>
      </c>
      <c r="AJ650" s="749">
        <f t="shared" si="370"/>
        <v>0</v>
      </c>
      <c r="AK650" s="749">
        <f t="shared" si="371"/>
        <v>0</v>
      </c>
      <c r="AL650" s="749">
        <f t="shared" si="372"/>
        <v>0</v>
      </c>
      <c r="AM650" s="749">
        <f t="shared" si="373"/>
        <v>0</v>
      </c>
      <c r="AN650" s="749">
        <f t="shared" si="374"/>
        <v>0</v>
      </c>
      <c r="AO650" s="749">
        <f t="shared" si="375"/>
        <v>0</v>
      </c>
      <c r="AP650" s="749">
        <f t="shared" si="376"/>
        <v>0</v>
      </c>
      <c r="AQ650" s="749">
        <f t="shared" si="377"/>
        <v>0</v>
      </c>
      <c r="AR650" s="749">
        <f t="shared" si="378"/>
        <v>0</v>
      </c>
      <c r="AS650" s="749">
        <f t="shared" si="379"/>
        <v>0</v>
      </c>
    </row>
    <row r="651" spans="2:45" outlineLevel="1" x14ac:dyDescent="0.2">
      <c r="B651" s="131">
        <v>28</v>
      </c>
      <c r="C651" s="38"/>
      <c r="D651" s="38"/>
      <c r="E651" s="33"/>
      <c r="F651" s="181"/>
      <c r="G651" s="179"/>
      <c r="H651" s="179"/>
      <c r="I651" s="179"/>
      <c r="J651" s="179"/>
      <c r="K651" s="179"/>
      <c r="L651" s="179"/>
      <c r="M651" s="179"/>
      <c r="N651" s="179"/>
      <c r="O651" s="179"/>
      <c r="P651" s="179"/>
      <c r="Q651" s="181"/>
      <c r="R651" s="58"/>
      <c r="S651" s="60"/>
      <c r="T651" s="59"/>
      <c r="U651" s="60"/>
      <c r="V651" s="176">
        <f t="shared" si="381"/>
        <v>0</v>
      </c>
      <c r="W651" s="176">
        <f t="shared" si="382"/>
        <v>0</v>
      </c>
      <c r="X651" s="176">
        <f t="shared" si="383"/>
        <v>0</v>
      </c>
      <c r="Y651" s="176">
        <f t="shared" si="384"/>
        <v>0</v>
      </c>
      <c r="Z651" s="176">
        <f t="shared" si="385"/>
        <v>0</v>
      </c>
      <c r="AA651" s="176">
        <f t="shared" si="386"/>
        <v>0</v>
      </c>
      <c r="AB651" s="176">
        <f t="shared" si="387"/>
        <v>0</v>
      </c>
      <c r="AC651" s="176">
        <f t="shared" si="388"/>
        <v>0</v>
      </c>
      <c r="AD651" s="176">
        <f t="shared" si="389"/>
        <v>0</v>
      </c>
      <c r="AE651" s="176">
        <f t="shared" si="390"/>
        <v>0</v>
      </c>
      <c r="AF651" s="430">
        <f t="shared" si="391"/>
        <v>0</v>
      </c>
      <c r="AG651" s="645">
        <f t="shared" si="368"/>
        <v>0</v>
      </c>
      <c r="AH651" s="203">
        <f t="shared" si="369"/>
        <v>0</v>
      </c>
      <c r="AI651" s="714">
        <f>IFERROR(VLOOKUP($C651,'General Information'!$B$69:$C$88,2,0),0)</f>
        <v>0</v>
      </c>
      <c r="AJ651" s="749">
        <f t="shared" si="370"/>
        <v>0</v>
      </c>
      <c r="AK651" s="749">
        <f t="shared" si="371"/>
        <v>0</v>
      </c>
      <c r="AL651" s="749">
        <f t="shared" si="372"/>
        <v>0</v>
      </c>
      <c r="AM651" s="749">
        <f t="shared" si="373"/>
        <v>0</v>
      </c>
      <c r="AN651" s="749">
        <f t="shared" si="374"/>
        <v>0</v>
      </c>
      <c r="AO651" s="749">
        <f t="shared" si="375"/>
        <v>0</v>
      </c>
      <c r="AP651" s="749">
        <f t="shared" si="376"/>
        <v>0</v>
      </c>
      <c r="AQ651" s="749">
        <f t="shared" si="377"/>
        <v>0</v>
      </c>
      <c r="AR651" s="749">
        <f t="shared" si="378"/>
        <v>0</v>
      </c>
      <c r="AS651" s="749">
        <f t="shared" si="379"/>
        <v>0</v>
      </c>
    </row>
    <row r="652" spans="2:45" outlineLevel="1" x14ac:dyDescent="0.2">
      <c r="B652" s="131">
        <v>29</v>
      </c>
      <c r="C652" s="38"/>
      <c r="D652" s="38"/>
      <c r="E652" s="33"/>
      <c r="F652" s="181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81"/>
      <c r="R652" s="58"/>
      <c r="S652" s="60"/>
      <c r="T652" s="59"/>
      <c r="U652" s="60"/>
      <c r="V652" s="176">
        <f t="shared" si="381"/>
        <v>0</v>
      </c>
      <c r="W652" s="176">
        <f t="shared" si="382"/>
        <v>0</v>
      </c>
      <c r="X652" s="176">
        <f t="shared" si="383"/>
        <v>0</v>
      </c>
      <c r="Y652" s="176">
        <f t="shared" si="384"/>
        <v>0</v>
      </c>
      <c r="Z652" s="176">
        <f t="shared" si="385"/>
        <v>0</v>
      </c>
      <c r="AA652" s="176">
        <f t="shared" si="386"/>
        <v>0</v>
      </c>
      <c r="AB652" s="176">
        <f t="shared" si="387"/>
        <v>0</v>
      </c>
      <c r="AC652" s="176">
        <f t="shared" si="388"/>
        <v>0</v>
      </c>
      <c r="AD652" s="176">
        <f t="shared" si="389"/>
        <v>0</v>
      </c>
      <c r="AE652" s="176">
        <f t="shared" si="390"/>
        <v>0</v>
      </c>
      <c r="AF652" s="430">
        <f t="shared" si="391"/>
        <v>0</v>
      </c>
      <c r="AG652" s="645">
        <f t="shared" si="368"/>
        <v>0</v>
      </c>
      <c r="AH652" s="203">
        <f t="shared" si="369"/>
        <v>0</v>
      </c>
      <c r="AI652" s="714">
        <f>IFERROR(VLOOKUP($C652,'General Information'!$B$69:$C$88,2,0),0)</f>
        <v>0</v>
      </c>
      <c r="AJ652" s="749">
        <f t="shared" si="370"/>
        <v>0</v>
      </c>
      <c r="AK652" s="749">
        <f t="shared" si="371"/>
        <v>0</v>
      </c>
      <c r="AL652" s="749">
        <f t="shared" si="372"/>
        <v>0</v>
      </c>
      <c r="AM652" s="749">
        <f t="shared" si="373"/>
        <v>0</v>
      </c>
      <c r="AN652" s="749">
        <f t="shared" si="374"/>
        <v>0</v>
      </c>
      <c r="AO652" s="749">
        <f t="shared" si="375"/>
        <v>0</v>
      </c>
      <c r="AP652" s="749">
        <f t="shared" si="376"/>
        <v>0</v>
      </c>
      <c r="AQ652" s="749">
        <f t="shared" si="377"/>
        <v>0</v>
      </c>
      <c r="AR652" s="749">
        <f t="shared" si="378"/>
        <v>0</v>
      </c>
      <c r="AS652" s="749">
        <f t="shared" si="379"/>
        <v>0</v>
      </c>
    </row>
    <row r="653" spans="2:45" outlineLevel="1" x14ac:dyDescent="0.2">
      <c r="B653" s="131">
        <v>30</v>
      </c>
      <c r="C653" s="38"/>
      <c r="D653" s="38"/>
      <c r="E653" s="33"/>
      <c r="F653" s="181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81"/>
      <c r="R653" s="58"/>
      <c r="S653" s="60"/>
      <c r="T653" s="59"/>
      <c r="U653" s="60"/>
      <c r="V653" s="176">
        <f t="shared" si="381"/>
        <v>0</v>
      </c>
      <c r="W653" s="176">
        <f t="shared" si="382"/>
        <v>0</v>
      </c>
      <c r="X653" s="176">
        <f t="shared" si="383"/>
        <v>0</v>
      </c>
      <c r="Y653" s="176">
        <f t="shared" si="384"/>
        <v>0</v>
      </c>
      <c r="Z653" s="176">
        <f t="shared" si="385"/>
        <v>0</v>
      </c>
      <c r="AA653" s="176">
        <f t="shared" si="386"/>
        <v>0</v>
      </c>
      <c r="AB653" s="176">
        <f t="shared" si="387"/>
        <v>0</v>
      </c>
      <c r="AC653" s="176">
        <f t="shared" si="388"/>
        <v>0</v>
      </c>
      <c r="AD653" s="176">
        <f t="shared" si="389"/>
        <v>0</v>
      </c>
      <c r="AE653" s="176">
        <f t="shared" si="390"/>
        <v>0</v>
      </c>
      <c r="AF653" s="430">
        <f t="shared" si="391"/>
        <v>0</v>
      </c>
      <c r="AG653" s="645">
        <f t="shared" si="368"/>
        <v>0</v>
      </c>
      <c r="AH653" s="203">
        <f t="shared" si="369"/>
        <v>0</v>
      </c>
      <c r="AI653" s="714">
        <f>IFERROR(VLOOKUP($C653,'General Information'!$B$69:$C$88,2,0),0)</f>
        <v>0</v>
      </c>
      <c r="AJ653" s="749">
        <f t="shared" si="370"/>
        <v>0</v>
      </c>
      <c r="AK653" s="749">
        <f t="shared" si="371"/>
        <v>0</v>
      </c>
      <c r="AL653" s="749">
        <f t="shared" si="372"/>
        <v>0</v>
      </c>
      <c r="AM653" s="749">
        <f t="shared" si="373"/>
        <v>0</v>
      </c>
      <c r="AN653" s="749">
        <f t="shared" si="374"/>
        <v>0</v>
      </c>
      <c r="AO653" s="749">
        <f t="shared" si="375"/>
        <v>0</v>
      </c>
      <c r="AP653" s="749">
        <f t="shared" si="376"/>
        <v>0</v>
      </c>
      <c r="AQ653" s="749">
        <f t="shared" si="377"/>
        <v>0</v>
      </c>
      <c r="AR653" s="749">
        <f t="shared" si="378"/>
        <v>0</v>
      </c>
      <c r="AS653" s="749">
        <f t="shared" si="379"/>
        <v>0</v>
      </c>
    </row>
    <row r="654" spans="2:45" outlineLevel="1" x14ac:dyDescent="0.2">
      <c r="B654" s="131">
        <v>31</v>
      </c>
      <c r="C654" s="38"/>
      <c r="D654" s="38"/>
      <c r="E654" s="33"/>
      <c r="F654" s="181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81"/>
      <c r="R654" s="58"/>
      <c r="S654" s="60"/>
      <c r="T654" s="59"/>
      <c r="U654" s="60"/>
      <c r="V654" s="176">
        <f t="shared" si="381"/>
        <v>0</v>
      </c>
      <c r="W654" s="176">
        <f t="shared" si="382"/>
        <v>0</v>
      </c>
      <c r="X654" s="176">
        <f t="shared" si="383"/>
        <v>0</v>
      </c>
      <c r="Y654" s="176">
        <f t="shared" si="384"/>
        <v>0</v>
      </c>
      <c r="Z654" s="176">
        <f t="shared" si="385"/>
        <v>0</v>
      </c>
      <c r="AA654" s="176">
        <f t="shared" si="386"/>
        <v>0</v>
      </c>
      <c r="AB654" s="176">
        <f t="shared" si="387"/>
        <v>0</v>
      </c>
      <c r="AC654" s="176">
        <f t="shared" si="388"/>
        <v>0</v>
      </c>
      <c r="AD654" s="176">
        <f t="shared" si="389"/>
        <v>0</v>
      </c>
      <c r="AE654" s="176">
        <f t="shared" si="390"/>
        <v>0</v>
      </c>
      <c r="AF654" s="430">
        <f t="shared" si="391"/>
        <v>0</v>
      </c>
      <c r="AG654" s="645">
        <f t="shared" si="368"/>
        <v>0</v>
      </c>
      <c r="AH654" s="203">
        <f t="shared" si="369"/>
        <v>0</v>
      </c>
      <c r="AI654" s="714">
        <f>IFERROR(VLOOKUP($C654,'General Information'!$B$69:$C$88,2,0),0)</f>
        <v>0</v>
      </c>
      <c r="AJ654" s="749">
        <f t="shared" si="370"/>
        <v>0</v>
      </c>
      <c r="AK654" s="749">
        <f t="shared" si="371"/>
        <v>0</v>
      </c>
      <c r="AL654" s="749">
        <f t="shared" si="372"/>
        <v>0</v>
      </c>
      <c r="AM654" s="749">
        <f t="shared" si="373"/>
        <v>0</v>
      </c>
      <c r="AN654" s="749">
        <f t="shared" si="374"/>
        <v>0</v>
      </c>
      <c r="AO654" s="749">
        <f t="shared" si="375"/>
        <v>0</v>
      </c>
      <c r="AP654" s="749">
        <f t="shared" si="376"/>
        <v>0</v>
      </c>
      <c r="AQ654" s="749">
        <f t="shared" si="377"/>
        <v>0</v>
      </c>
      <c r="AR654" s="749">
        <f t="shared" si="378"/>
        <v>0</v>
      </c>
      <c r="AS654" s="749">
        <f t="shared" si="379"/>
        <v>0</v>
      </c>
    </row>
    <row r="655" spans="2:45" outlineLevel="1" x14ac:dyDescent="0.2">
      <c r="B655" s="131">
        <v>32</v>
      </c>
      <c r="C655" s="38"/>
      <c r="D655" s="38"/>
      <c r="E655" s="33"/>
      <c r="F655" s="181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81"/>
      <c r="R655" s="58"/>
      <c r="S655" s="60"/>
      <c r="T655" s="59"/>
      <c r="U655" s="60"/>
      <c r="V655" s="176">
        <f t="shared" si="381"/>
        <v>0</v>
      </c>
      <c r="W655" s="176">
        <f t="shared" si="382"/>
        <v>0</v>
      </c>
      <c r="X655" s="176">
        <f t="shared" si="383"/>
        <v>0</v>
      </c>
      <c r="Y655" s="176">
        <f t="shared" si="384"/>
        <v>0</v>
      </c>
      <c r="Z655" s="176">
        <f t="shared" si="385"/>
        <v>0</v>
      </c>
      <c r="AA655" s="176">
        <f t="shared" si="386"/>
        <v>0</v>
      </c>
      <c r="AB655" s="176">
        <f t="shared" si="387"/>
        <v>0</v>
      </c>
      <c r="AC655" s="176">
        <f t="shared" si="388"/>
        <v>0</v>
      </c>
      <c r="AD655" s="176">
        <f t="shared" si="389"/>
        <v>0</v>
      </c>
      <c r="AE655" s="176">
        <f t="shared" si="390"/>
        <v>0</v>
      </c>
      <c r="AF655" s="430">
        <f t="shared" si="391"/>
        <v>0</v>
      </c>
      <c r="AG655" s="645">
        <f t="shared" si="368"/>
        <v>0</v>
      </c>
      <c r="AH655" s="203">
        <f t="shared" si="369"/>
        <v>0</v>
      </c>
      <c r="AI655" s="714">
        <f>IFERROR(VLOOKUP($C655,'General Information'!$B$69:$C$88,2,0),0)</f>
        <v>0</v>
      </c>
      <c r="AJ655" s="749">
        <f t="shared" si="370"/>
        <v>0</v>
      </c>
      <c r="AK655" s="749">
        <f t="shared" si="371"/>
        <v>0</v>
      </c>
      <c r="AL655" s="749">
        <f t="shared" si="372"/>
        <v>0</v>
      </c>
      <c r="AM655" s="749">
        <f t="shared" si="373"/>
        <v>0</v>
      </c>
      <c r="AN655" s="749">
        <f t="shared" si="374"/>
        <v>0</v>
      </c>
      <c r="AO655" s="749">
        <f t="shared" si="375"/>
        <v>0</v>
      </c>
      <c r="AP655" s="749">
        <f t="shared" si="376"/>
        <v>0</v>
      </c>
      <c r="AQ655" s="749">
        <f t="shared" si="377"/>
        <v>0</v>
      </c>
      <c r="AR655" s="749">
        <f t="shared" si="378"/>
        <v>0</v>
      </c>
      <c r="AS655" s="749">
        <f t="shared" si="379"/>
        <v>0</v>
      </c>
    </row>
    <row r="656" spans="2:45" outlineLevel="1" x14ac:dyDescent="0.2">
      <c r="B656" s="131">
        <v>33</v>
      </c>
      <c r="C656" s="38"/>
      <c r="D656" s="38"/>
      <c r="E656" s="33"/>
      <c r="F656" s="181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81"/>
      <c r="R656" s="58"/>
      <c r="S656" s="60"/>
      <c r="T656" s="59"/>
      <c r="U656" s="60"/>
      <c r="V656" s="176">
        <f t="shared" si="381"/>
        <v>0</v>
      </c>
      <c r="W656" s="176">
        <f t="shared" si="382"/>
        <v>0</v>
      </c>
      <c r="X656" s="176">
        <f t="shared" si="383"/>
        <v>0</v>
      </c>
      <c r="Y656" s="176">
        <f t="shared" si="384"/>
        <v>0</v>
      </c>
      <c r="Z656" s="176">
        <f t="shared" si="385"/>
        <v>0</v>
      </c>
      <c r="AA656" s="176">
        <f t="shared" si="386"/>
        <v>0</v>
      </c>
      <c r="AB656" s="176">
        <f t="shared" si="387"/>
        <v>0</v>
      </c>
      <c r="AC656" s="176">
        <f t="shared" si="388"/>
        <v>0</v>
      </c>
      <c r="AD656" s="176">
        <f t="shared" si="389"/>
        <v>0</v>
      </c>
      <c r="AE656" s="176">
        <f t="shared" si="390"/>
        <v>0</v>
      </c>
      <c r="AF656" s="430">
        <f t="shared" si="391"/>
        <v>0</v>
      </c>
      <c r="AG656" s="645">
        <f t="shared" ref="AG656:AG673" si="392">SUM(G656:P656)</f>
        <v>0</v>
      </c>
      <c r="AH656" s="203">
        <f t="shared" ref="AH656:AH673" si="393">IFERROR($AF656/SUM($AF$7,$AF$210,$AF$313,$AF$366,$AF$569,$AF$622),0)</f>
        <v>0</v>
      </c>
      <c r="AI656" s="714">
        <f>IFERROR(VLOOKUP($C656,'General Information'!$B$69:$C$88,2,0),0)</f>
        <v>0</v>
      </c>
      <c r="AJ656" s="749">
        <f t="shared" si="370"/>
        <v>0</v>
      </c>
      <c r="AK656" s="749">
        <f t="shared" si="371"/>
        <v>0</v>
      </c>
      <c r="AL656" s="749">
        <f t="shared" si="372"/>
        <v>0</v>
      </c>
      <c r="AM656" s="749">
        <f t="shared" si="373"/>
        <v>0</v>
      </c>
      <c r="AN656" s="749">
        <f t="shared" si="374"/>
        <v>0</v>
      </c>
      <c r="AO656" s="749">
        <f t="shared" si="375"/>
        <v>0</v>
      </c>
      <c r="AP656" s="749">
        <f t="shared" si="376"/>
        <v>0</v>
      </c>
      <c r="AQ656" s="749">
        <f t="shared" si="377"/>
        <v>0</v>
      </c>
      <c r="AR656" s="749">
        <f t="shared" si="378"/>
        <v>0</v>
      </c>
      <c r="AS656" s="749">
        <f t="shared" si="379"/>
        <v>0</v>
      </c>
    </row>
    <row r="657" spans="2:45" outlineLevel="1" x14ac:dyDescent="0.2">
      <c r="B657" s="131">
        <v>34</v>
      </c>
      <c r="C657" s="38"/>
      <c r="D657" s="38"/>
      <c r="E657" s="33"/>
      <c r="F657" s="181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81"/>
      <c r="R657" s="58"/>
      <c r="S657" s="60"/>
      <c r="T657" s="59"/>
      <c r="U657" s="60"/>
      <c r="V657" s="176">
        <f t="shared" si="381"/>
        <v>0</v>
      </c>
      <c r="W657" s="176">
        <f t="shared" si="382"/>
        <v>0</v>
      </c>
      <c r="X657" s="176">
        <f t="shared" si="383"/>
        <v>0</v>
      </c>
      <c r="Y657" s="176">
        <f t="shared" si="384"/>
        <v>0</v>
      </c>
      <c r="Z657" s="176">
        <f t="shared" si="385"/>
        <v>0</v>
      </c>
      <c r="AA657" s="176">
        <f t="shared" si="386"/>
        <v>0</v>
      </c>
      <c r="AB657" s="176">
        <f t="shared" si="387"/>
        <v>0</v>
      </c>
      <c r="AC657" s="176">
        <f t="shared" si="388"/>
        <v>0</v>
      </c>
      <c r="AD657" s="176">
        <f t="shared" si="389"/>
        <v>0</v>
      </c>
      <c r="AE657" s="176">
        <f t="shared" si="390"/>
        <v>0</v>
      </c>
      <c r="AF657" s="430">
        <f t="shared" si="391"/>
        <v>0</v>
      </c>
      <c r="AG657" s="645">
        <f t="shared" si="392"/>
        <v>0</v>
      </c>
      <c r="AH657" s="203">
        <f t="shared" si="393"/>
        <v>0</v>
      </c>
      <c r="AI657" s="714">
        <f>IFERROR(VLOOKUP($C657,'General Information'!$B$69:$C$88,2,0),0)</f>
        <v>0</v>
      </c>
      <c r="AJ657" s="749">
        <f t="shared" si="370"/>
        <v>0</v>
      </c>
      <c r="AK657" s="749">
        <f t="shared" si="371"/>
        <v>0</v>
      </c>
      <c r="AL657" s="749">
        <f t="shared" si="372"/>
        <v>0</v>
      </c>
      <c r="AM657" s="749">
        <f t="shared" si="373"/>
        <v>0</v>
      </c>
      <c r="AN657" s="749">
        <f t="shared" si="374"/>
        <v>0</v>
      </c>
      <c r="AO657" s="749">
        <f t="shared" si="375"/>
        <v>0</v>
      </c>
      <c r="AP657" s="749">
        <f t="shared" si="376"/>
        <v>0</v>
      </c>
      <c r="AQ657" s="749">
        <f t="shared" si="377"/>
        <v>0</v>
      </c>
      <c r="AR657" s="749">
        <f t="shared" si="378"/>
        <v>0</v>
      </c>
      <c r="AS657" s="749">
        <f t="shared" si="379"/>
        <v>0</v>
      </c>
    </row>
    <row r="658" spans="2:45" outlineLevel="1" x14ac:dyDescent="0.2">
      <c r="B658" s="131">
        <v>35</v>
      </c>
      <c r="C658" s="38"/>
      <c r="D658" s="38"/>
      <c r="E658" s="33"/>
      <c r="F658" s="181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81"/>
      <c r="R658" s="58"/>
      <c r="S658" s="60"/>
      <c r="T658" s="59"/>
      <c r="U658" s="60"/>
      <c r="V658" s="176">
        <f t="shared" si="381"/>
        <v>0</v>
      </c>
      <c r="W658" s="176">
        <f t="shared" si="382"/>
        <v>0</v>
      </c>
      <c r="X658" s="176">
        <f t="shared" si="383"/>
        <v>0</v>
      </c>
      <c r="Y658" s="176">
        <f t="shared" si="384"/>
        <v>0</v>
      </c>
      <c r="Z658" s="176">
        <f t="shared" si="385"/>
        <v>0</v>
      </c>
      <c r="AA658" s="176">
        <f t="shared" si="386"/>
        <v>0</v>
      </c>
      <c r="AB658" s="176">
        <f t="shared" si="387"/>
        <v>0</v>
      </c>
      <c r="AC658" s="176">
        <f t="shared" si="388"/>
        <v>0</v>
      </c>
      <c r="AD658" s="176">
        <f t="shared" si="389"/>
        <v>0</v>
      </c>
      <c r="AE658" s="176">
        <f t="shared" si="390"/>
        <v>0</v>
      </c>
      <c r="AF658" s="430">
        <f t="shared" si="391"/>
        <v>0</v>
      </c>
      <c r="AG658" s="645">
        <f t="shared" si="392"/>
        <v>0</v>
      </c>
      <c r="AH658" s="203">
        <f t="shared" si="393"/>
        <v>0</v>
      </c>
      <c r="AI658" s="714">
        <f>IFERROR(VLOOKUP($C658,'General Information'!$B$69:$C$88,2,0),0)</f>
        <v>0</v>
      </c>
      <c r="AJ658" s="749">
        <f t="shared" si="370"/>
        <v>0</v>
      </c>
      <c r="AK658" s="749">
        <f t="shared" si="371"/>
        <v>0</v>
      </c>
      <c r="AL658" s="749">
        <f t="shared" si="372"/>
        <v>0</v>
      </c>
      <c r="AM658" s="749">
        <f t="shared" si="373"/>
        <v>0</v>
      </c>
      <c r="AN658" s="749">
        <f t="shared" si="374"/>
        <v>0</v>
      </c>
      <c r="AO658" s="749">
        <f t="shared" si="375"/>
        <v>0</v>
      </c>
      <c r="AP658" s="749">
        <f t="shared" si="376"/>
        <v>0</v>
      </c>
      <c r="AQ658" s="749">
        <f t="shared" si="377"/>
        <v>0</v>
      </c>
      <c r="AR658" s="749">
        <f t="shared" si="378"/>
        <v>0</v>
      </c>
      <c r="AS658" s="749">
        <f t="shared" si="379"/>
        <v>0</v>
      </c>
    </row>
    <row r="659" spans="2:45" outlineLevel="1" x14ac:dyDescent="0.2">
      <c r="B659" s="131">
        <v>36</v>
      </c>
      <c r="C659" s="38"/>
      <c r="D659" s="38"/>
      <c r="E659" s="33"/>
      <c r="F659" s="181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81"/>
      <c r="R659" s="58"/>
      <c r="S659" s="60"/>
      <c r="T659" s="59"/>
      <c r="U659" s="60"/>
      <c r="V659" s="176">
        <f t="shared" si="381"/>
        <v>0</v>
      </c>
      <c r="W659" s="176">
        <f t="shared" si="382"/>
        <v>0</v>
      </c>
      <c r="X659" s="176">
        <f t="shared" si="383"/>
        <v>0</v>
      </c>
      <c r="Y659" s="176">
        <f t="shared" si="384"/>
        <v>0</v>
      </c>
      <c r="Z659" s="176">
        <f t="shared" si="385"/>
        <v>0</v>
      </c>
      <c r="AA659" s="176">
        <f t="shared" si="386"/>
        <v>0</v>
      </c>
      <c r="AB659" s="176">
        <f t="shared" si="387"/>
        <v>0</v>
      </c>
      <c r="AC659" s="176">
        <f t="shared" si="388"/>
        <v>0</v>
      </c>
      <c r="AD659" s="176">
        <f t="shared" si="389"/>
        <v>0</v>
      </c>
      <c r="AE659" s="176">
        <f t="shared" si="390"/>
        <v>0</v>
      </c>
      <c r="AF659" s="430">
        <f t="shared" si="391"/>
        <v>0</v>
      </c>
      <c r="AG659" s="645">
        <f t="shared" si="392"/>
        <v>0</v>
      </c>
      <c r="AH659" s="203">
        <f t="shared" si="393"/>
        <v>0</v>
      </c>
      <c r="AI659" s="714">
        <f>IFERROR(VLOOKUP($C659,'General Information'!$B$69:$C$88,2,0),0)</f>
        <v>0</v>
      </c>
      <c r="AJ659" s="749">
        <f t="shared" si="370"/>
        <v>0</v>
      </c>
      <c r="AK659" s="749">
        <f t="shared" si="371"/>
        <v>0</v>
      </c>
      <c r="AL659" s="749">
        <f t="shared" si="372"/>
        <v>0</v>
      </c>
      <c r="AM659" s="749">
        <f t="shared" si="373"/>
        <v>0</v>
      </c>
      <c r="AN659" s="749">
        <f t="shared" si="374"/>
        <v>0</v>
      </c>
      <c r="AO659" s="749">
        <f t="shared" si="375"/>
        <v>0</v>
      </c>
      <c r="AP659" s="749">
        <f t="shared" si="376"/>
        <v>0</v>
      </c>
      <c r="AQ659" s="749">
        <f t="shared" si="377"/>
        <v>0</v>
      </c>
      <c r="AR659" s="749">
        <f t="shared" si="378"/>
        <v>0</v>
      </c>
      <c r="AS659" s="749">
        <f t="shared" si="379"/>
        <v>0</v>
      </c>
    </row>
    <row r="660" spans="2:45" outlineLevel="1" x14ac:dyDescent="0.2">
      <c r="B660" s="131">
        <v>37</v>
      </c>
      <c r="C660" s="38"/>
      <c r="D660" s="38"/>
      <c r="E660" s="33"/>
      <c r="F660" s="181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81"/>
      <c r="R660" s="58"/>
      <c r="S660" s="60"/>
      <c r="T660" s="59"/>
      <c r="U660" s="60"/>
      <c r="V660" s="176">
        <f t="shared" si="381"/>
        <v>0</v>
      </c>
      <c r="W660" s="176">
        <f t="shared" si="382"/>
        <v>0</v>
      </c>
      <c r="X660" s="176">
        <f t="shared" si="383"/>
        <v>0</v>
      </c>
      <c r="Y660" s="176">
        <f t="shared" si="384"/>
        <v>0</v>
      </c>
      <c r="Z660" s="176">
        <f t="shared" si="385"/>
        <v>0</v>
      </c>
      <c r="AA660" s="176">
        <f t="shared" si="386"/>
        <v>0</v>
      </c>
      <c r="AB660" s="176">
        <f t="shared" si="387"/>
        <v>0</v>
      </c>
      <c r="AC660" s="176">
        <f t="shared" si="388"/>
        <v>0</v>
      </c>
      <c r="AD660" s="176">
        <f t="shared" si="389"/>
        <v>0</v>
      </c>
      <c r="AE660" s="176">
        <f t="shared" si="390"/>
        <v>0</v>
      </c>
      <c r="AF660" s="430">
        <f t="shared" si="391"/>
        <v>0</v>
      </c>
      <c r="AG660" s="645">
        <f t="shared" si="392"/>
        <v>0</v>
      </c>
      <c r="AH660" s="203">
        <f t="shared" si="393"/>
        <v>0</v>
      </c>
      <c r="AI660" s="714">
        <f>IFERROR(VLOOKUP($C660,'General Information'!$B$69:$C$88,2,0),0)</f>
        <v>0</v>
      </c>
      <c r="AJ660" s="749">
        <f t="shared" si="370"/>
        <v>0</v>
      </c>
      <c r="AK660" s="749">
        <f t="shared" si="371"/>
        <v>0</v>
      </c>
      <c r="AL660" s="749">
        <f t="shared" si="372"/>
        <v>0</v>
      </c>
      <c r="AM660" s="749">
        <f t="shared" si="373"/>
        <v>0</v>
      </c>
      <c r="AN660" s="749">
        <f t="shared" si="374"/>
        <v>0</v>
      </c>
      <c r="AO660" s="749">
        <f t="shared" si="375"/>
        <v>0</v>
      </c>
      <c r="AP660" s="749">
        <f t="shared" si="376"/>
        <v>0</v>
      </c>
      <c r="AQ660" s="749">
        <f t="shared" si="377"/>
        <v>0</v>
      </c>
      <c r="AR660" s="749">
        <f t="shared" si="378"/>
        <v>0</v>
      </c>
      <c r="AS660" s="749">
        <f t="shared" si="379"/>
        <v>0</v>
      </c>
    </row>
    <row r="661" spans="2:45" outlineLevel="1" x14ac:dyDescent="0.2">
      <c r="B661" s="131">
        <v>38</v>
      </c>
      <c r="C661" s="38"/>
      <c r="D661" s="38"/>
      <c r="E661" s="33"/>
      <c r="F661" s="181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81"/>
      <c r="R661" s="58"/>
      <c r="S661" s="60"/>
      <c r="T661" s="59"/>
      <c r="U661" s="60"/>
      <c r="V661" s="176">
        <f t="shared" si="381"/>
        <v>0</v>
      </c>
      <c r="W661" s="176">
        <f t="shared" si="382"/>
        <v>0</v>
      </c>
      <c r="X661" s="176">
        <f t="shared" si="383"/>
        <v>0</v>
      </c>
      <c r="Y661" s="176">
        <f t="shared" si="384"/>
        <v>0</v>
      </c>
      <c r="Z661" s="176">
        <f t="shared" si="385"/>
        <v>0</v>
      </c>
      <c r="AA661" s="176">
        <f t="shared" si="386"/>
        <v>0</v>
      </c>
      <c r="AB661" s="176">
        <f t="shared" si="387"/>
        <v>0</v>
      </c>
      <c r="AC661" s="176">
        <f t="shared" si="388"/>
        <v>0</v>
      </c>
      <c r="AD661" s="176">
        <f t="shared" si="389"/>
        <v>0</v>
      </c>
      <c r="AE661" s="176">
        <f t="shared" si="390"/>
        <v>0</v>
      </c>
      <c r="AF661" s="430">
        <f t="shared" si="391"/>
        <v>0</v>
      </c>
      <c r="AG661" s="645">
        <f t="shared" si="392"/>
        <v>0</v>
      </c>
      <c r="AH661" s="203">
        <f t="shared" si="393"/>
        <v>0</v>
      </c>
      <c r="AI661" s="714">
        <f>IFERROR(VLOOKUP($C661,'General Information'!$B$69:$C$88,2,0),0)</f>
        <v>0</v>
      </c>
      <c r="AJ661" s="749">
        <f t="shared" si="370"/>
        <v>0</v>
      </c>
      <c r="AK661" s="749">
        <f t="shared" si="371"/>
        <v>0</v>
      </c>
      <c r="AL661" s="749">
        <f t="shared" si="372"/>
        <v>0</v>
      </c>
      <c r="AM661" s="749">
        <f t="shared" si="373"/>
        <v>0</v>
      </c>
      <c r="AN661" s="749">
        <f t="shared" si="374"/>
        <v>0</v>
      </c>
      <c r="AO661" s="749">
        <f t="shared" si="375"/>
        <v>0</v>
      </c>
      <c r="AP661" s="749">
        <f t="shared" si="376"/>
        <v>0</v>
      </c>
      <c r="AQ661" s="749">
        <f t="shared" si="377"/>
        <v>0</v>
      </c>
      <c r="AR661" s="749">
        <f t="shared" si="378"/>
        <v>0</v>
      </c>
      <c r="AS661" s="749">
        <f t="shared" si="379"/>
        <v>0</v>
      </c>
    </row>
    <row r="662" spans="2:45" outlineLevel="1" x14ac:dyDescent="0.2">
      <c r="B662" s="131">
        <v>39</v>
      </c>
      <c r="C662" s="38"/>
      <c r="D662" s="38"/>
      <c r="E662" s="33"/>
      <c r="F662" s="181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81"/>
      <c r="R662" s="58"/>
      <c r="S662" s="60"/>
      <c r="T662" s="59"/>
      <c r="U662" s="60"/>
      <c r="V662" s="176">
        <f t="shared" si="381"/>
        <v>0</v>
      </c>
      <c r="W662" s="176">
        <f t="shared" si="382"/>
        <v>0</v>
      </c>
      <c r="X662" s="176">
        <f t="shared" si="383"/>
        <v>0</v>
      </c>
      <c r="Y662" s="176">
        <f t="shared" si="384"/>
        <v>0</v>
      </c>
      <c r="Z662" s="176">
        <f t="shared" si="385"/>
        <v>0</v>
      </c>
      <c r="AA662" s="176">
        <f t="shared" si="386"/>
        <v>0</v>
      </c>
      <c r="AB662" s="176">
        <f t="shared" si="387"/>
        <v>0</v>
      </c>
      <c r="AC662" s="176">
        <f t="shared" si="388"/>
        <v>0</v>
      </c>
      <c r="AD662" s="176">
        <f t="shared" si="389"/>
        <v>0</v>
      </c>
      <c r="AE662" s="176">
        <f t="shared" si="390"/>
        <v>0</v>
      </c>
      <c r="AF662" s="430">
        <f t="shared" si="391"/>
        <v>0</v>
      </c>
      <c r="AG662" s="645">
        <f t="shared" si="392"/>
        <v>0</v>
      </c>
      <c r="AH662" s="203">
        <f t="shared" si="393"/>
        <v>0</v>
      </c>
      <c r="AI662" s="714">
        <f>IFERROR(VLOOKUP($C662,'General Information'!$B$69:$C$88,2,0),0)</f>
        <v>0</v>
      </c>
      <c r="AJ662" s="749">
        <f t="shared" si="370"/>
        <v>0</v>
      </c>
      <c r="AK662" s="749">
        <f t="shared" si="371"/>
        <v>0</v>
      </c>
      <c r="AL662" s="749">
        <f t="shared" si="372"/>
        <v>0</v>
      </c>
      <c r="AM662" s="749">
        <f t="shared" si="373"/>
        <v>0</v>
      </c>
      <c r="AN662" s="749">
        <f t="shared" si="374"/>
        <v>0</v>
      </c>
      <c r="AO662" s="749">
        <f t="shared" si="375"/>
        <v>0</v>
      </c>
      <c r="AP662" s="749">
        <f t="shared" si="376"/>
        <v>0</v>
      </c>
      <c r="AQ662" s="749">
        <f t="shared" si="377"/>
        <v>0</v>
      </c>
      <c r="AR662" s="749">
        <f t="shared" si="378"/>
        <v>0</v>
      </c>
      <c r="AS662" s="749">
        <f t="shared" si="379"/>
        <v>0</v>
      </c>
    </row>
    <row r="663" spans="2:45" outlineLevel="1" x14ac:dyDescent="0.2">
      <c r="B663" s="131">
        <v>40</v>
      </c>
      <c r="C663" s="38"/>
      <c r="D663" s="38"/>
      <c r="E663" s="33"/>
      <c r="F663" s="181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81"/>
      <c r="R663" s="58"/>
      <c r="S663" s="60"/>
      <c r="T663" s="59"/>
      <c r="U663" s="60"/>
      <c r="V663" s="176">
        <f t="shared" si="381"/>
        <v>0</v>
      </c>
      <c r="W663" s="176">
        <f t="shared" si="382"/>
        <v>0</v>
      </c>
      <c r="X663" s="176">
        <f t="shared" si="383"/>
        <v>0</v>
      </c>
      <c r="Y663" s="176">
        <f t="shared" si="384"/>
        <v>0</v>
      </c>
      <c r="Z663" s="176">
        <f t="shared" si="385"/>
        <v>0</v>
      </c>
      <c r="AA663" s="176">
        <f t="shared" si="386"/>
        <v>0</v>
      </c>
      <c r="AB663" s="176">
        <f t="shared" si="387"/>
        <v>0</v>
      </c>
      <c r="AC663" s="176">
        <f t="shared" si="388"/>
        <v>0</v>
      </c>
      <c r="AD663" s="176">
        <f t="shared" si="389"/>
        <v>0</v>
      </c>
      <c r="AE663" s="176">
        <f t="shared" si="390"/>
        <v>0</v>
      </c>
      <c r="AF663" s="430">
        <f t="shared" si="391"/>
        <v>0</v>
      </c>
      <c r="AG663" s="645">
        <f t="shared" si="392"/>
        <v>0</v>
      </c>
      <c r="AH663" s="203">
        <f t="shared" si="393"/>
        <v>0</v>
      </c>
      <c r="AI663" s="714">
        <f>IFERROR(VLOOKUP($C663,'General Information'!$B$69:$C$88,2,0),0)</f>
        <v>0</v>
      </c>
      <c r="AJ663" s="749">
        <f t="shared" si="370"/>
        <v>0</v>
      </c>
      <c r="AK663" s="749">
        <f t="shared" si="371"/>
        <v>0</v>
      </c>
      <c r="AL663" s="749">
        <f t="shared" si="372"/>
        <v>0</v>
      </c>
      <c r="AM663" s="749">
        <f t="shared" si="373"/>
        <v>0</v>
      </c>
      <c r="AN663" s="749">
        <f t="shared" si="374"/>
        <v>0</v>
      </c>
      <c r="AO663" s="749">
        <f t="shared" si="375"/>
        <v>0</v>
      </c>
      <c r="AP663" s="749">
        <f t="shared" si="376"/>
        <v>0</v>
      </c>
      <c r="AQ663" s="749">
        <f t="shared" si="377"/>
        <v>0</v>
      </c>
      <c r="AR663" s="749">
        <f t="shared" si="378"/>
        <v>0</v>
      </c>
      <c r="AS663" s="749">
        <f t="shared" si="379"/>
        <v>0</v>
      </c>
    </row>
    <row r="664" spans="2:45" outlineLevel="1" x14ac:dyDescent="0.2">
      <c r="B664" s="131">
        <v>41</v>
      </c>
      <c r="C664" s="38"/>
      <c r="D664" s="38"/>
      <c r="E664" s="33"/>
      <c r="F664" s="181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81"/>
      <c r="R664" s="58"/>
      <c r="S664" s="60"/>
      <c r="T664" s="59"/>
      <c r="U664" s="60"/>
      <c r="V664" s="176">
        <f t="shared" si="381"/>
        <v>0</v>
      </c>
      <c r="W664" s="176">
        <f t="shared" si="382"/>
        <v>0</v>
      </c>
      <c r="X664" s="176">
        <f t="shared" si="383"/>
        <v>0</v>
      </c>
      <c r="Y664" s="176">
        <f t="shared" si="384"/>
        <v>0</v>
      </c>
      <c r="Z664" s="176">
        <f t="shared" si="385"/>
        <v>0</v>
      </c>
      <c r="AA664" s="176">
        <f t="shared" si="386"/>
        <v>0</v>
      </c>
      <c r="AB664" s="176">
        <f t="shared" si="387"/>
        <v>0</v>
      </c>
      <c r="AC664" s="176">
        <f t="shared" si="388"/>
        <v>0</v>
      </c>
      <c r="AD664" s="176">
        <f t="shared" si="389"/>
        <v>0</v>
      </c>
      <c r="AE664" s="176">
        <f t="shared" si="390"/>
        <v>0</v>
      </c>
      <c r="AF664" s="430">
        <f t="shared" si="391"/>
        <v>0</v>
      </c>
      <c r="AG664" s="645">
        <f t="shared" si="392"/>
        <v>0</v>
      </c>
      <c r="AH664" s="203">
        <f t="shared" si="393"/>
        <v>0</v>
      </c>
      <c r="AI664" s="714">
        <f>IFERROR(VLOOKUP($C664,'General Information'!$B$69:$C$88,2,0),0)</f>
        <v>0</v>
      </c>
      <c r="AJ664" s="749">
        <f t="shared" si="370"/>
        <v>0</v>
      </c>
      <c r="AK664" s="749">
        <f t="shared" si="371"/>
        <v>0</v>
      </c>
      <c r="AL664" s="749">
        <f t="shared" si="372"/>
        <v>0</v>
      </c>
      <c r="AM664" s="749">
        <f t="shared" si="373"/>
        <v>0</v>
      </c>
      <c r="AN664" s="749">
        <f t="shared" si="374"/>
        <v>0</v>
      </c>
      <c r="AO664" s="749">
        <f t="shared" si="375"/>
        <v>0</v>
      </c>
      <c r="AP664" s="749">
        <f t="shared" si="376"/>
        <v>0</v>
      </c>
      <c r="AQ664" s="749">
        <f t="shared" si="377"/>
        <v>0</v>
      </c>
      <c r="AR664" s="749">
        <f t="shared" si="378"/>
        <v>0</v>
      </c>
      <c r="AS664" s="749">
        <f t="shared" si="379"/>
        <v>0</v>
      </c>
    </row>
    <row r="665" spans="2:45" outlineLevel="1" x14ac:dyDescent="0.2">
      <c r="B665" s="131">
        <v>42</v>
      </c>
      <c r="C665" s="38"/>
      <c r="D665" s="38"/>
      <c r="E665" s="33"/>
      <c r="F665" s="181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81"/>
      <c r="R665" s="58"/>
      <c r="S665" s="60"/>
      <c r="T665" s="59"/>
      <c r="U665" s="60"/>
      <c r="V665" s="176">
        <f t="shared" si="381"/>
        <v>0</v>
      </c>
      <c r="W665" s="176">
        <f t="shared" si="382"/>
        <v>0</v>
      </c>
      <c r="X665" s="176">
        <f t="shared" si="383"/>
        <v>0</v>
      </c>
      <c r="Y665" s="176">
        <f t="shared" si="384"/>
        <v>0</v>
      </c>
      <c r="Z665" s="176">
        <f t="shared" si="385"/>
        <v>0</v>
      </c>
      <c r="AA665" s="176">
        <f t="shared" si="386"/>
        <v>0</v>
      </c>
      <c r="AB665" s="176">
        <f t="shared" si="387"/>
        <v>0</v>
      </c>
      <c r="AC665" s="176">
        <f t="shared" si="388"/>
        <v>0</v>
      </c>
      <c r="AD665" s="176">
        <f t="shared" si="389"/>
        <v>0</v>
      </c>
      <c r="AE665" s="176">
        <f t="shared" si="390"/>
        <v>0</v>
      </c>
      <c r="AF665" s="430">
        <f t="shared" si="391"/>
        <v>0</v>
      </c>
      <c r="AG665" s="645">
        <f t="shared" si="392"/>
        <v>0</v>
      </c>
      <c r="AH665" s="203">
        <f t="shared" si="393"/>
        <v>0</v>
      </c>
      <c r="AI665" s="714">
        <f>IFERROR(VLOOKUP($C665,'General Information'!$B$69:$C$88,2,0),0)</f>
        <v>0</v>
      </c>
      <c r="AJ665" s="749">
        <f t="shared" si="370"/>
        <v>0</v>
      </c>
      <c r="AK665" s="749">
        <f t="shared" si="371"/>
        <v>0</v>
      </c>
      <c r="AL665" s="749">
        <f t="shared" si="372"/>
        <v>0</v>
      </c>
      <c r="AM665" s="749">
        <f t="shared" si="373"/>
        <v>0</v>
      </c>
      <c r="AN665" s="749">
        <f t="shared" si="374"/>
        <v>0</v>
      </c>
      <c r="AO665" s="749">
        <f t="shared" si="375"/>
        <v>0</v>
      </c>
      <c r="AP665" s="749">
        <f t="shared" si="376"/>
        <v>0</v>
      </c>
      <c r="AQ665" s="749">
        <f t="shared" si="377"/>
        <v>0</v>
      </c>
      <c r="AR665" s="749">
        <f t="shared" si="378"/>
        <v>0</v>
      </c>
      <c r="AS665" s="749">
        <f t="shared" si="379"/>
        <v>0</v>
      </c>
    </row>
    <row r="666" spans="2:45" outlineLevel="1" x14ac:dyDescent="0.2">
      <c r="B666" s="131">
        <v>43</v>
      </c>
      <c r="C666" s="38"/>
      <c r="D666" s="38"/>
      <c r="E666" s="33"/>
      <c r="F666" s="181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81"/>
      <c r="R666" s="58"/>
      <c r="S666" s="60"/>
      <c r="T666" s="59"/>
      <c r="U666" s="60"/>
      <c r="V666" s="176">
        <f t="shared" si="381"/>
        <v>0</v>
      </c>
      <c r="W666" s="176">
        <f t="shared" si="382"/>
        <v>0</v>
      </c>
      <c r="X666" s="176">
        <f t="shared" si="383"/>
        <v>0</v>
      </c>
      <c r="Y666" s="176">
        <f t="shared" si="384"/>
        <v>0</v>
      </c>
      <c r="Z666" s="176">
        <f t="shared" si="385"/>
        <v>0</v>
      </c>
      <c r="AA666" s="176">
        <f t="shared" si="386"/>
        <v>0</v>
      </c>
      <c r="AB666" s="176">
        <f t="shared" si="387"/>
        <v>0</v>
      </c>
      <c r="AC666" s="176">
        <f t="shared" si="388"/>
        <v>0</v>
      </c>
      <c r="AD666" s="176">
        <f t="shared" si="389"/>
        <v>0</v>
      </c>
      <c r="AE666" s="176">
        <f t="shared" si="390"/>
        <v>0</v>
      </c>
      <c r="AF666" s="430">
        <f t="shared" si="391"/>
        <v>0</v>
      </c>
      <c r="AG666" s="645">
        <f t="shared" si="392"/>
        <v>0</v>
      </c>
      <c r="AH666" s="203">
        <f t="shared" si="393"/>
        <v>0</v>
      </c>
      <c r="AI666" s="714">
        <f>IFERROR(VLOOKUP($C666,'General Information'!$B$69:$C$88,2,0),0)</f>
        <v>0</v>
      </c>
      <c r="AJ666" s="749">
        <f t="shared" si="370"/>
        <v>0</v>
      </c>
      <c r="AK666" s="749">
        <f t="shared" si="371"/>
        <v>0</v>
      </c>
      <c r="AL666" s="749">
        <f t="shared" si="372"/>
        <v>0</v>
      </c>
      <c r="AM666" s="749">
        <f t="shared" si="373"/>
        <v>0</v>
      </c>
      <c r="AN666" s="749">
        <f t="shared" si="374"/>
        <v>0</v>
      </c>
      <c r="AO666" s="749">
        <f t="shared" si="375"/>
        <v>0</v>
      </c>
      <c r="AP666" s="749">
        <f t="shared" si="376"/>
        <v>0</v>
      </c>
      <c r="AQ666" s="749">
        <f t="shared" si="377"/>
        <v>0</v>
      </c>
      <c r="AR666" s="749">
        <f t="shared" si="378"/>
        <v>0</v>
      </c>
      <c r="AS666" s="749">
        <f t="shared" si="379"/>
        <v>0</v>
      </c>
    </row>
    <row r="667" spans="2:45" outlineLevel="1" x14ac:dyDescent="0.2">
      <c r="B667" s="131">
        <v>44</v>
      </c>
      <c r="C667" s="38"/>
      <c r="D667" s="38"/>
      <c r="E667" s="33"/>
      <c r="F667" s="181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81"/>
      <c r="R667" s="58"/>
      <c r="S667" s="60"/>
      <c r="T667" s="59"/>
      <c r="U667" s="60"/>
      <c r="V667" s="176">
        <f t="shared" si="381"/>
        <v>0</v>
      </c>
      <c r="W667" s="176">
        <f t="shared" si="382"/>
        <v>0</v>
      </c>
      <c r="X667" s="176">
        <f t="shared" si="383"/>
        <v>0</v>
      </c>
      <c r="Y667" s="176">
        <f t="shared" si="384"/>
        <v>0</v>
      </c>
      <c r="Z667" s="176">
        <f t="shared" si="385"/>
        <v>0</v>
      </c>
      <c r="AA667" s="176">
        <f t="shared" si="386"/>
        <v>0</v>
      </c>
      <c r="AB667" s="176">
        <f t="shared" si="387"/>
        <v>0</v>
      </c>
      <c r="AC667" s="176">
        <f t="shared" si="388"/>
        <v>0</v>
      </c>
      <c r="AD667" s="176">
        <f t="shared" si="389"/>
        <v>0</v>
      </c>
      <c r="AE667" s="176">
        <f t="shared" si="390"/>
        <v>0</v>
      </c>
      <c r="AF667" s="430">
        <f t="shared" si="391"/>
        <v>0</v>
      </c>
      <c r="AG667" s="645">
        <f t="shared" si="392"/>
        <v>0</v>
      </c>
      <c r="AH667" s="203">
        <f t="shared" si="393"/>
        <v>0</v>
      </c>
      <c r="AI667" s="714">
        <f>IFERROR(VLOOKUP($C667,'General Information'!$B$69:$C$88,2,0),0)</f>
        <v>0</v>
      </c>
      <c r="AJ667" s="749">
        <f t="shared" si="370"/>
        <v>0</v>
      </c>
      <c r="AK667" s="749">
        <f t="shared" si="371"/>
        <v>0</v>
      </c>
      <c r="AL667" s="749">
        <f t="shared" si="372"/>
        <v>0</v>
      </c>
      <c r="AM667" s="749">
        <f t="shared" si="373"/>
        <v>0</v>
      </c>
      <c r="AN667" s="749">
        <f t="shared" si="374"/>
        <v>0</v>
      </c>
      <c r="AO667" s="749">
        <f t="shared" si="375"/>
        <v>0</v>
      </c>
      <c r="AP667" s="749">
        <f t="shared" si="376"/>
        <v>0</v>
      </c>
      <c r="AQ667" s="749">
        <f t="shared" si="377"/>
        <v>0</v>
      </c>
      <c r="AR667" s="749">
        <f t="shared" si="378"/>
        <v>0</v>
      </c>
      <c r="AS667" s="749">
        <f t="shared" si="379"/>
        <v>0</v>
      </c>
    </row>
    <row r="668" spans="2:45" outlineLevel="1" x14ac:dyDescent="0.2">
      <c r="B668" s="131">
        <v>45</v>
      </c>
      <c r="C668" s="38"/>
      <c r="D668" s="38"/>
      <c r="E668" s="33"/>
      <c r="F668" s="181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81"/>
      <c r="R668" s="58"/>
      <c r="S668" s="60"/>
      <c r="T668" s="59"/>
      <c r="U668" s="60"/>
      <c r="V668" s="176">
        <f t="shared" si="381"/>
        <v>0</v>
      </c>
      <c r="W668" s="176">
        <f t="shared" si="382"/>
        <v>0</v>
      </c>
      <c r="X668" s="176">
        <f t="shared" si="383"/>
        <v>0</v>
      </c>
      <c r="Y668" s="176">
        <f t="shared" si="384"/>
        <v>0</v>
      </c>
      <c r="Z668" s="176">
        <f t="shared" si="385"/>
        <v>0</v>
      </c>
      <c r="AA668" s="176">
        <f t="shared" si="386"/>
        <v>0</v>
      </c>
      <c r="AB668" s="176">
        <f t="shared" si="387"/>
        <v>0</v>
      </c>
      <c r="AC668" s="176">
        <f t="shared" si="388"/>
        <v>0</v>
      </c>
      <c r="AD668" s="176">
        <f t="shared" si="389"/>
        <v>0</v>
      </c>
      <c r="AE668" s="176">
        <f t="shared" si="390"/>
        <v>0</v>
      </c>
      <c r="AF668" s="430">
        <f t="shared" si="391"/>
        <v>0</v>
      </c>
      <c r="AG668" s="645">
        <f t="shared" si="392"/>
        <v>0</v>
      </c>
      <c r="AH668" s="203">
        <f t="shared" si="393"/>
        <v>0</v>
      </c>
      <c r="AI668" s="714">
        <f>IFERROR(VLOOKUP($C668,'General Information'!$B$69:$C$88,2,0),0)</f>
        <v>0</v>
      </c>
      <c r="AJ668" s="749">
        <f t="shared" si="370"/>
        <v>0</v>
      </c>
      <c r="AK668" s="749">
        <f t="shared" si="371"/>
        <v>0</v>
      </c>
      <c r="AL668" s="749">
        <f t="shared" si="372"/>
        <v>0</v>
      </c>
      <c r="AM668" s="749">
        <f t="shared" si="373"/>
        <v>0</v>
      </c>
      <c r="AN668" s="749">
        <f t="shared" si="374"/>
        <v>0</v>
      </c>
      <c r="AO668" s="749">
        <f t="shared" si="375"/>
        <v>0</v>
      </c>
      <c r="AP668" s="749">
        <f t="shared" si="376"/>
        <v>0</v>
      </c>
      <c r="AQ668" s="749">
        <f t="shared" si="377"/>
        <v>0</v>
      </c>
      <c r="AR668" s="749">
        <f t="shared" si="378"/>
        <v>0</v>
      </c>
      <c r="AS668" s="749">
        <f t="shared" si="379"/>
        <v>0</v>
      </c>
    </row>
    <row r="669" spans="2:45" outlineLevel="1" x14ac:dyDescent="0.2">
      <c r="B669" s="131">
        <v>46</v>
      </c>
      <c r="C669" s="38"/>
      <c r="D669" s="38"/>
      <c r="E669" s="33"/>
      <c r="F669" s="181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81"/>
      <c r="R669" s="58"/>
      <c r="S669" s="60"/>
      <c r="T669" s="59"/>
      <c r="U669" s="60"/>
      <c r="V669" s="176">
        <f t="shared" si="381"/>
        <v>0</v>
      </c>
      <c r="W669" s="176">
        <f t="shared" si="382"/>
        <v>0</v>
      </c>
      <c r="X669" s="176">
        <f t="shared" si="383"/>
        <v>0</v>
      </c>
      <c r="Y669" s="176">
        <f t="shared" si="384"/>
        <v>0</v>
      </c>
      <c r="Z669" s="176">
        <f t="shared" si="385"/>
        <v>0</v>
      </c>
      <c r="AA669" s="176">
        <f t="shared" si="386"/>
        <v>0</v>
      </c>
      <c r="AB669" s="176">
        <f t="shared" si="387"/>
        <v>0</v>
      </c>
      <c r="AC669" s="176">
        <f t="shared" si="388"/>
        <v>0</v>
      </c>
      <c r="AD669" s="176">
        <f t="shared" si="389"/>
        <v>0</v>
      </c>
      <c r="AE669" s="176">
        <f t="shared" si="390"/>
        <v>0</v>
      </c>
      <c r="AF669" s="430">
        <f t="shared" si="391"/>
        <v>0</v>
      </c>
      <c r="AG669" s="645">
        <f t="shared" si="392"/>
        <v>0</v>
      </c>
      <c r="AH669" s="203">
        <f t="shared" si="393"/>
        <v>0</v>
      </c>
      <c r="AI669" s="714">
        <f>IFERROR(VLOOKUP($C669,'General Information'!$B$69:$C$88,2,0),0)</f>
        <v>0</v>
      </c>
      <c r="AJ669" s="749">
        <f t="shared" si="370"/>
        <v>0</v>
      </c>
      <c r="AK669" s="749">
        <f t="shared" si="371"/>
        <v>0</v>
      </c>
      <c r="AL669" s="749">
        <f t="shared" si="372"/>
        <v>0</v>
      </c>
      <c r="AM669" s="749">
        <f t="shared" si="373"/>
        <v>0</v>
      </c>
      <c r="AN669" s="749">
        <f t="shared" si="374"/>
        <v>0</v>
      </c>
      <c r="AO669" s="749">
        <f t="shared" si="375"/>
        <v>0</v>
      </c>
      <c r="AP669" s="749">
        <f t="shared" si="376"/>
        <v>0</v>
      </c>
      <c r="AQ669" s="749">
        <f t="shared" si="377"/>
        <v>0</v>
      </c>
      <c r="AR669" s="749">
        <f t="shared" si="378"/>
        <v>0</v>
      </c>
      <c r="AS669" s="749">
        <f t="shared" si="379"/>
        <v>0</v>
      </c>
    </row>
    <row r="670" spans="2:45" outlineLevel="1" x14ac:dyDescent="0.2">
      <c r="B670" s="131">
        <v>47</v>
      </c>
      <c r="C670" s="38"/>
      <c r="D670" s="38"/>
      <c r="E670" s="33"/>
      <c r="F670" s="181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81"/>
      <c r="R670" s="58"/>
      <c r="S670" s="60"/>
      <c r="T670" s="59"/>
      <c r="U670" s="60"/>
      <c r="V670" s="176">
        <f t="shared" si="381"/>
        <v>0</v>
      </c>
      <c r="W670" s="176">
        <f t="shared" si="382"/>
        <v>0</v>
      </c>
      <c r="X670" s="176">
        <f t="shared" si="383"/>
        <v>0</v>
      </c>
      <c r="Y670" s="176">
        <f t="shared" si="384"/>
        <v>0</v>
      </c>
      <c r="Z670" s="176">
        <f t="shared" si="385"/>
        <v>0</v>
      </c>
      <c r="AA670" s="176">
        <f t="shared" si="386"/>
        <v>0</v>
      </c>
      <c r="AB670" s="176">
        <f t="shared" si="387"/>
        <v>0</v>
      </c>
      <c r="AC670" s="176">
        <f t="shared" si="388"/>
        <v>0</v>
      </c>
      <c r="AD670" s="176">
        <f t="shared" si="389"/>
        <v>0</v>
      </c>
      <c r="AE670" s="176">
        <f t="shared" si="390"/>
        <v>0</v>
      </c>
      <c r="AF670" s="430">
        <f t="shared" si="391"/>
        <v>0</v>
      </c>
      <c r="AG670" s="645">
        <f t="shared" si="392"/>
        <v>0</v>
      </c>
      <c r="AH670" s="203">
        <f t="shared" si="393"/>
        <v>0</v>
      </c>
      <c r="AI670" s="714">
        <f>IFERROR(VLOOKUP($C670,'General Information'!$B$69:$C$88,2,0),0)</f>
        <v>0</v>
      </c>
      <c r="AJ670" s="749">
        <f t="shared" si="370"/>
        <v>0</v>
      </c>
      <c r="AK670" s="749">
        <f t="shared" si="371"/>
        <v>0</v>
      </c>
      <c r="AL670" s="749">
        <f t="shared" si="372"/>
        <v>0</v>
      </c>
      <c r="AM670" s="749">
        <f t="shared" si="373"/>
        <v>0</v>
      </c>
      <c r="AN670" s="749">
        <f t="shared" si="374"/>
        <v>0</v>
      </c>
      <c r="AO670" s="749">
        <f t="shared" si="375"/>
        <v>0</v>
      </c>
      <c r="AP670" s="749">
        <f t="shared" si="376"/>
        <v>0</v>
      </c>
      <c r="AQ670" s="749">
        <f t="shared" si="377"/>
        <v>0</v>
      </c>
      <c r="AR670" s="749">
        <f t="shared" si="378"/>
        <v>0</v>
      </c>
      <c r="AS670" s="749">
        <f t="shared" si="379"/>
        <v>0</v>
      </c>
    </row>
    <row r="671" spans="2:45" outlineLevel="1" x14ac:dyDescent="0.2">
      <c r="B671" s="131">
        <v>48</v>
      </c>
      <c r="C671" s="38"/>
      <c r="D671" s="38"/>
      <c r="E671" s="33"/>
      <c r="F671" s="181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81"/>
      <c r="R671" s="58"/>
      <c r="S671" s="60"/>
      <c r="T671" s="59"/>
      <c r="U671" s="60"/>
      <c r="V671" s="176">
        <f t="shared" si="381"/>
        <v>0</v>
      </c>
      <c r="W671" s="176">
        <f t="shared" si="382"/>
        <v>0</v>
      </c>
      <c r="X671" s="176">
        <f t="shared" si="383"/>
        <v>0</v>
      </c>
      <c r="Y671" s="176">
        <f t="shared" si="384"/>
        <v>0</v>
      </c>
      <c r="Z671" s="176">
        <f t="shared" si="385"/>
        <v>0</v>
      </c>
      <c r="AA671" s="176">
        <f t="shared" si="386"/>
        <v>0</v>
      </c>
      <c r="AB671" s="176">
        <f t="shared" si="387"/>
        <v>0</v>
      </c>
      <c r="AC671" s="176">
        <f t="shared" si="388"/>
        <v>0</v>
      </c>
      <c r="AD671" s="176">
        <f t="shared" si="389"/>
        <v>0</v>
      </c>
      <c r="AE671" s="176">
        <f t="shared" si="390"/>
        <v>0</v>
      </c>
      <c r="AF671" s="430">
        <f t="shared" si="391"/>
        <v>0</v>
      </c>
      <c r="AG671" s="645">
        <f t="shared" si="392"/>
        <v>0</v>
      </c>
      <c r="AH671" s="203">
        <f t="shared" si="393"/>
        <v>0</v>
      </c>
      <c r="AI671" s="714">
        <f>IFERROR(VLOOKUP($C671,'General Information'!$B$69:$C$88,2,0),0)</f>
        <v>0</v>
      </c>
      <c r="AJ671" s="749">
        <f t="shared" si="370"/>
        <v>0</v>
      </c>
      <c r="AK671" s="749">
        <f t="shared" si="371"/>
        <v>0</v>
      </c>
      <c r="AL671" s="749">
        <f t="shared" si="372"/>
        <v>0</v>
      </c>
      <c r="AM671" s="749">
        <f t="shared" si="373"/>
        <v>0</v>
      </c>
      <c r="AN671" s="749">
        <f t="shared" si="374"/>
        <v>0</v>
      </c>
      <c r="AO671" s="749">
        <f t="shared" si="375"/>
        <v>0</v>
      </c>
      <c r="AP671" s="749">
        <f t="shared" si="376"/>
        <v>0</v>
      </c>
      <c r="AQ671" s="749">
        <f t="shared" si="377"/>
        <v>0</v>
      </c>
      <c r="AR671" s="749">
        <f t="shared" si="378"/>
        <v>0</v>
      </c>
      <c r="AS671" s="749">
        <f t="shared" si="379"/>
        <v>0</v>
      </c>
    </row>
    <row r="672" spans="2:45" outlineLevel="1" x14ac:dyDescent="0.2">
      <c r="B672" s="131">
        <v>49</v>
      </c>
      <c r="C672" s="38"/>
      <c r="D672" s="38"/>
      <c r="E672" s="33"/>
      <c r="F672" s="181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81"/>
      <c r="R672" s="58"/>
      <c r="S672" s="60"/>
      <c r="T672" s="59"/>
      <c r="U672" s="60"/>
      <c r="V672" s="176">
        <f t="shared" si="381"/>
        <v>0</v>
      </c>
      <c r="W672" s="176">
        <f t="shared" si="382"/>
        <v>0</v>
      </c>
      <c r="X672" s="176">
        <f t="shared" si="383"/>
        <v>0</v>
      </c>
      <c r="Y672" s="176">
        <f t="shared" si="384"/>
        <v>0</v>
      </c>
      <c r="Z672" s="176">
        <f t="shared" si="385"/>
        <v>0</v>
      </c>
      <c r="AA672" s="176">
        <f t="shared" si="386"/>
        <v>0</v>
      </c>
      <c r="AB672" s="176">
        <f t="shared" si="387"/>
        <v>0</v>
      </c>
      <c r="AC672" s="176">
        <f t="shared" si="388"/>
        <v>0</v>
      </c>
      <c r="AD672" s="176">
        <f t="shared" si="389"/>
        <v>0</v>
      </c>
      <c r="AE672" s="176">
        <f t="shared" si="390"/>
        <v>0</v>
      </c>
      <c r="AF672" s="430">
        <f t="shared" si="391"/>
        <v>0</v>
      </c>
      <c r="AG672" s="645">
        <f t="shared" si="392"/>
        <v>0</v>
      </c>
      <c r="AH672" s="203">
        <f t="shared" si="393"/>
        <v>0</v>
      </c>
      <c r="AI672" s="714">
        <f>IFERROR(VLOOKUP($C672,'General Information'!$B$69:$C$88,2,0),0)</f>
        <v>0</v>
      </c>
      <c r="AJ672" s="749">
        <f t="shared" si="370"/>
        <v>0</v>
      </c>
      <c r="AK672" s="749">
        <f t="shared" si="371"/>
        <v>0</v>
      </c>
      <c r="AL672" s="749">
        <f t="shared" si="372"/>
        <v>0</v>
      </c>
      <c r="AM672" s="749">
        <f t="shared" si="373"/>
        <v>0</v>
      </c>
      <c r="AN672" s="749">
        <f t="shared" si="374"/>
        <v>0</v>
      </c>
      <c r="AO672" s="749">
        <f t="shared" si="375"/>
        <v>0</v>
      </c>
      <c r="AP672" s="749">
        <f t="shared" si="376"/>
        <v>0</v>
      </c>
      <c r="AQ672" s="749">
        <f t="shared" si="377"/>
        <v>0</v>
      </c>
      <c r="AR672" s="749">
        <f t="shared" si="378"/>
        <v>0</v>
      </c>
      <c r="AS672" s="749">
        <f t="shared" si="379"/>
        <v>0</v>
      </c>
    </row>
    <row r="673" spans="1:45" outlineLevel="1" x14ac:dyDescent="0.2">
      <c r="B673" s="131">
        <v>50</v>
      </c>
      <c r="C673" s="38"/>
      <c r="D673" s="38"/>
      <c r="E673" s="33"/>
      <c r="F673" s="181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81"/>
      <c r="R673" s="58"/>
      <c r="S673" s="60"/>
      <c r="T673" s="59"/>
      <c r="U673" s="60"/>
      <c r="V673" s="176">
        <f t="shared" si="381"/>
        <v>0</v>
      </c>
      <c r="W673" s="176">
        <f t="shared" si="382"/>
        <v>0</v>
      </c>
      <c r="X673" s="176">
        <f t="shared" si="383"/>
        <v>0</v>
      </c>
      <c r="Y673" s="176">
        <f t="shared" si="384"/>
        <v>0</v>
      </c>
      <c r="Z673" s="176">
        <f t="shared" si="385"/>
        <v>0</v>
      </c>
      <c r="AA673" s="176">
        <f t="shared" si="386"/>
        <v>0</v>
      </c>
      <c r="AB673" s="176">
        <f t="shared" si="387"/>
        <v>0</v>
      </c>
      <c r="AC673" s="176">
        <f t="shared" si="388"/>
        <v>0</v>
      </c>
      <c r="AD673" s="176">
        <f t="shared" si="389"/>
        <v>0</v>
      </c>
      <c r="AE673" s="176">
        <f t="shared" si="390"/>
        <v>0</v>
      </c>
      <c r="AF673" s="430">
        <f t="shared" si="391"/>
        <v>0</v>
      </c>
      <c r="AG673" s="645">
        <f t="shared" si="392"/>
        <v>0</v>
      </c>
      <c r="AH673" s="203">
        <f t="shared" si="393"/>
        <v>0</v>
      </c>
      <c r="AI673" s="714">
        <f>IFERROR(VLOOKUP($C673,'General Information'!$B$69:$C$88,2,0),0)</f>
        <v>0</v>
      </c>
      <c r="AJ673" s="749">
        <f t="shared" si="370"/>
        <v>0</v>
      </c>
      <c r="AK673" s="749">
        <f t="shared" si="371"/>
        <v>0</v>
      </c>
      <c r="AL673" s="749">
        <f t="shared" si="372"/>
        <v>0</v>
      </c>
      <c r="AM673" s="749">
        <f t="shared" si="373"/>
        <v>0</v>
      </c>
      <c r="AN673" s="749">
        <f t="shared" si="374"/>
        <v>0</v>
      </c>
      <c r="AO673" s="749">
        <f t="shared" si="375"/>
        <v>0</v>
      </c>
      <c r="AP673" s="749">
        <f t="shared" si="376"/>
        <v>0</v>
      </c>
      <c r="AQ673" s="749">
        <f t="shared" si="377"/>
        <v>0</v>
      </c>
      <c r="AR673" s="749">
        <f t="shared" si="378"/>
        <v>0</v>
      </c>
      <c r="AS673" s="749">
        <f t="shared" si="379"/>
        <v>0</v>
      </c>
    </row>
    <row r="674" spans="1:45" s="480" customFormat="1" ht="21.75" customHeight="1" x14ac:dyDescent="0.2">
      <c r="A674" s="104" t="s">
        <v>356</v>
      </c>
      <c r="B674" s="94"/>
      <c r="C674" s="95"/>
      <c r="D674" s="95"/>
      <c r="E674" s="95"/>
      <c r="F674" s="182"/>
      <c r="G674" s="180"/>
      <c r="H674" s="180"/>
      <c r="I674" s="180"/>
      <c r="J674" s="180"/>
      <c r="K674" s="180"/>
      <c r="L674" s="180"/>
      <c r="M674" s="180"/>
      <c r="N674" s="180"/>
      <c r="O674" s="180"/>
      <c r="P674" s="180"/>
      <c r="Q674" s="182"/>
      <c r="R674" s="95"/>
      <c r="S674" s="95"/>
      <c r="T674" s="95"/>
      <c r="U674" s="95"/>
      <c r="AF674" s="430"/>
      <c r="AG674" s="96"/>
      <c r="AI674" s="714"/>
    </row>
    <row r="675" spans="1:45" s="483" customFormat="1" ht="15.75" customHeight="1" x14ac:dyDescent="0.25">
      <c r="A675" s="482"/>
      <c r="B675" s="123"/>
      <c r="C675" s="123"/>
      <c r="D675" s="123"/>
      <c r="E675" s="123"/>
      <c r="F675" s="123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3"/>
      <c r="R675" s="125"/>
      <c r="S675" s="125"/>
      <c r="T675" s="125"/>
      <c r="U675" s="125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505"/>
      <c r="AG675" s="126"/>
      <c r="AH675" s="126"/>
      <c r="AI675" s="714"/>
    </row>
    <row r="676" spans="1:45" s="485" customFormat="1" x14ac:dyDescent="0.2">
      <c r="A676" s="484"/>
      <c r="B676" s="484"/>
      <c r="C676" s="484"/>
      <c r="D676" s="484"/>
      <c r="E676" s="484"/>
      <c r="F676" s="484"/>
      <c r="G676" s="484"/>
      <c r="H676" s="484"/>
      <c r="I676" s="484"/>
      <c r="J676" s="484"/>
      <c r="K676" s="484"/>
      <c r="L676" s="484"/>
      <c r="M676" s="484"/>
      <c r="N676" s="484"/>
      <c r="O676" s="484"/>
      <c r="P676" s="484"/>
      <c r="Q676" s="484"/>
      <c r="R676" s="484"/>
      <c r="S676" s="484"/>
      <c r="T676" s="484"/>
      <c r="U676" s="484"/>
      <c r="V676" s="86"/>
      <c r="W676" s="86"/>
      <c r="X676" s="86"/>
      <c r="Y676" s="86"/>
      <c r="Z676" s="86"/>
      <c r="AA676" s="86"/>
      <c r="AB676" s="86"/>
      <c r="AC676" s="86"/>
      <c r="AD676" s="86"/>
      <c r="AE676" s="86"/>
      <c r="AF676" s="505"/>
      <c r="AG676" s="484"/>
      <c r="AH676" s="484"/>
      <c r="AI676" s="714"/>
    </row>
    <row r="677" spans="1:45" s="485" customFormat="1" x14ac:dyDescent="0.2">
      <c r="A677" s="484"/>
      <c r="B677" s="484"/>
      <c r="C677" s="484"/>
      <c r="D677" s="484"/>
      <c r="E677" s="484"/>
      <c r="F677" s="484"/>
      <c r="G677" s="484"/>
      <c r="H677" s="484"/>
      <c r="I677" s="484"/>
      <c r="J677" s="484"/>
      <c r="K677" s="484"/>
      <c r="L677" s="484"/>
      <c r="M677" s="484"/>
      <c r="N677" s="484"/>
      <c r="O677" s="484"/>
      <c r="P677" s="484"/>
      <c r="Q677" s="484"/>
      <c r="R677" s="484"/>
      <c r="S677" s="484"/>
      <c r="T677" s="484"/>
      <c r="U677" s="484"/>
      <c r="V677" s="86"/>
      <c r="W677" s="86"/>
      <c r="X677" s="86"/>
      <c r="Y677" s="86"/>
      <c r="Z677" s="86"/>
      <c r="AA677" s="86"/>
      <c r="AB677" s="86"/>
      <c r="AC677" s="86"/>
      <c r="AD677" s="86"/>
      <c r="AE677" s="86"/>
      <c r="AF677" s="505"/>
      <c r="AG677" s="484"/>
      <c r="AH677" s="484"/>
      <c r="AI677" s="714"/>
    </row>
    <row r="678" spans="1:45" x14ac:dyDescent="0.2">
      <c r="AI678" s="714"/>
    </row>
    <row r="679" spans="1:45" x14ac:dyDescent="0.2">
      <c r="AI679" s="714"/>
    </row>
    <row r="680" spans="1:45" x14ac:dyDescent="0.2">
      <c r="AI680" s="714"/>
    </row>
    <row r="681" spans="1:45" x14ac:dyDescent="0.2">
      <c r="AI681" s="714"/>
    </row>
    <row r="682" spans="1:45" x14ac:dyDescent="0.2">
      <c r="AI682" s="714"/>
    </row>
    <row r="683" spans="1:45" x14ac:dyDescent="0.2">
      <c r="AI683" s="714"/>
    </row>
    <row r="684" spans="1:45" x14ac:dyDescent="0.2">
      <c r="AI684" s="714"/>
    </row>
    <row r="685" spans="1:45" x14ac:dyDescent="0.2">
      <c r="AI685" s="714"/>
    </row>
    <row r="686" spans="1:45" x14ac:dyDescent="0.2">
      <c r="AI686" s="714"/>
    </row>
    <row r="687" spans="1:45" x14ac:dyDescent="0.2">
      <c r="AI687" s="714"/>
    </row>
    <row r="688" spans="1:45" x14ac:dyDescent="0.2">
      <c r="AI688" s="714"/>
    </row>
    <row r="689" spans="35:35" x14ac:dyDescent="0.2">
      <c r="AI689" s="714"/>
    </row>
    <row r="690" spans="35:35" x14ac:dyDescent="0.2">
      <c r="AI690" s="714"/>
    </row>
    <row r="691" spans="35:35" x14ac:dyDescent="0.2">
      <c r="AI691" s="714"/>
    </row>
    <row r="692" spans="35:35" x14ac:dyDescent="0.2">
      <c r="AI692" s="714"/>
    </row>
    <row r="693" spans="35:35" x14ac:dyDescent="0.2">
      <c r="AI693" s="714"/>
    </row>
    <row r="694" spans="35:35" x14ac:dyDescent="0.2">
      <c r="AI694" s="714"/>
    </row>
    <row r="695" spans="35:35" x14ac:dyDescent="0.2">
      <c r="AI695" s="714"/>
    </row>
    <row r="696" spans="35:35" x14ac:dyDescent="0.2">
      <c r="AI696" s="714"/>
    </row>
    <row r="697" spans="35:35" x14ac:dyDescent="0.2">
      <c r="AI697" s="714"/>
    </row>
    <row r="698" spans="35:35" x14ac:dyDescent="0.2">
      <c r="AI698" s="714"/>
    </row>
    <row r="699" spans="35:35" x14ac:dyDescent="0.2">
      <c r="AI699" s="714"/>
    </row>
    <row r="700" spans="35:35" x14ac:dyDescent="0.2">
      <c r="AI700" s="714"/>
    </row>
    <row r="701" spans="35:35" x14ac:dyDescent="0.2">
      <c r="AI701" s="714"/>
    </row>
    <row r="702" spans="35:35" x14ac:dyDescent="0.2">
      <c r="AI702" s="714"/>
    </row>
    <row r="703" spans="35:35" x14ac:dyDescent="0.2">
      <c r="AI703" s="714"/>
    </row>
    <row r="704" spans="35:35" x14ac:dyDescent="0.2">
      <c r="AI704" s="714"/>
    </row>
    <row r="705" spans="35:35" x14ac:dyDescent="0.2">
      <c r="AI705" s="714"/>
    </row>
    <row r="706" spans="35:35" x14ac:dyDescent="0.2">
      <c r="AI706" s="714"/>
    </row>
    <row r="707" spans="35:35" x14ac:dyDescent="0.2">
      <c r="AI707" s="714"/>
    </row>
    <row r="708" spans="35:35" x14ac:dyDescent="0.2">
      <c r="AI708" s="714"/>
    </row>
    <row r="709" spans="35:35" x14ac:dyDescent="0.2">
      <c r="AI709" s="714"/>
    </row>
    <row r="710" spans="35:35" x14ac:dyDescent="0.2">
      <c r="AI710" s="714"/>
    </row>
    <row r="711" spans="35:35" x14ac:dyDescent="0.2">
      <c r="AI711" s="714"/>
    </row>
    <row r="712" spans="35:35" x14ac:dyDescent="0.2">
      <c r="AI712" s="714"/>
    </row>
    <row r="713" spans="35:35" x14ac:dyDescent="0.2">
      <c r="AI713" s="714"/>
    </row>
    <row r="714" spans="35:35" x14ac:dyDescent="0.2">
      <c r="AI714" s="714"/>
    </row>
    <row r="715" spans="35:35" x14ac:dyDescent="0.2">
      <c r="AI715" s="714"/>
    </row>
    <row r="716" spans="35:35" x14ac:dyDescent="0.2">
      <c r="AI716" s="714"/>
    </row>
    <row r="717" spans="35:35" x14ac:dyDescent="0.2">
      <c r="AI717" s="714"/>
    </row>
    <row r="718" spans="35:35" x14ac:dyDescent="0.2">
      <c r="AI718" s="714"/>
    </row>
    <row r="719" spans="35:35" x14ac:dyDescent="0.2">
      <c r="AI719" s="714"/>
    </row>
    <row r="720" spans="35:35" x14ac:dyDescent="0.2">
      <c r="AI720" s="714"/>
    </row>
    <row r="721" spans="35:35" x14ac:dyDescent="0.2">
      <c r="AI721" s="714"/>
    </row>
    <row r="722" spans="35:35" x14ac:dyDescent="0.2">
      <c r="AI722" s="714"/>
    </row>
    <row r="723" spans="35:35" x14ac:dyDescent="0.2">
      <c r="AI723" s="714"/>
    </row>
    <row r="724" spans="35:35" x14ac:dyDescent="0.2">
      <c r="AI724" s="714"/>
    </row>
    <row r="725" spans="35:35" x14ac:dyDescent="0.2">
      <c r="AI725" s="714"/>
    </row>
    <row r="726" spans="35:35" x14ac:dyDescent="0.2">
      <c r="AI726" s="714"/>
    </row>
    <row r="727" spans="35:35" x14ac:dyDescent="0.2">
      <c r="AI727" s="714"/>
    </row>
    <row r="728" spans="35:35" x14ac:dyDescent="0.2">
      <c r="AI728" s="714"/>
    </row>
    <row r="729" spans="35:35" x14ac:dyDescent="0.2">
      <c r="AI729" s="714"/>
    </row>
    <row r="730" spans="35:35" x14ac:dyDescent="0.2">
      <c r="AI730" s="714"/>
    </row>
  </sheetData>
  <conditionalFormatting sqref="B4">
    <cfRule type="expression" dxfId="61" priority="19" stopIfTrue="1">
      <formula>(multiple_funders="No")</formula>
    </cfRule>
  </conditionalFormatting>
  <dataValidations count="4">
    <dataValidation type="custom" allowBlank="1" showInputMessage="1" showErrorMessage="1" sqref="F674 V9:AG210 C621:U622 Q674 A621:B623 A1:U5 V624:AG677 A568:A570 C8:AG8 A209:A211 B568:U569 B7 B209:U210 A312:U314 A365:U367 B570:AF570 V1:AG7 V571:AF622 V367:AF569 AG367:AG622 V366 V212:AG365 AH1:AI1048576 B211:AG211 C623:AG623">
      <formula1>"'"</formula1>
    </dataValidation>
    <dataValidation type="custom" showInputMessage="1" showErrorMessage="1" sqref="F624:F673 F571:F620 Q624:Q673 Q571:Q620">
      <formula1>"'"</formula1>
    </dataValidation>
    <dataValidation type="list" allowBlank="1" showInputMessage="1" showErrorMessage="1" sqref="C624:C673 C571:C620 C315:C364 C9:C208 C212:C311 C368:C567">
      <formula1>Outcome_Output_List</formula1>
    </dataValidation>
    <dataValidation type="list" allowBlank="1" showInputMessage="1" showErrorMessage="1" sqref="T9:T208 T571:T620 T624:T673">
      <formula1>"W1+W2, W3, Bilateral, Other"</formula1>
    </dataValidation>
  </dataValidations>
  <pageMargins left="0.7" right="0.7" top="0.75" bottom="0.75" header="0.3" footer="0.3"/>
  <pageSetup scale="37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52504273-FBC7-474D-9AD0-E9CDD69803DF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C1:C6 C8:C209 C317:C365 C211:C312 C623:C1048576 C368:C566 C571:C621 C568</xm:sqref>
        </x14:conditionalFormatting>
        <x14:conditionalFormatting xmlns:xm="http://schemas.microsoft.com/office/excel/2006/main">
          <x14:cfRule type="expression" priority="20" id="{46212BA7-1FB6-4376-827B-7E4D355DA748}">
            <xm:f>(AND((RIGHT(CELL("filename",A1),LEN(CELL("filename",A1))-FIND("]",CELL("filename",A1)))="Budget Details"),'General Information'!$E$63=Config!$B$41,VLOOKUP('General Information'!$E$65,Config!$B$43:$D$52,3,FALSE)&gt;=(COLUMN(G2)-6)))</xm:f>
            <x14:dxf>
              <font>
                <color theme="0" tint="-0.34998626667073579"/>
              </font>
            </x14:dxf>
          </x14:cfRule>
          <xm:sqref>G2:P8 M571:P571 G10:P10 G12:P313 G317:P366 J315:P315 G368:P467 G572:P620 G1048277:P1048576</xm:sqref>
        </x14:conditionalFormatting>
        <x14:conditionalFormatting xmlns:xm="http://schemas.microsoft.com/office/excel/2006/main">
          <x14:cfRule type="expression" priority="18" id="{A37B0588-6615-476B-B9C6-2D198B03AB83}">
            <xm:f>(AND((RIGHT(CELL("filename",A570),LEN(CELL("filename",A570))-FIND("]",CELL("filename",A570)))="Budget Details"),'General Information'!$E$63=Config!$B$41,VLOOKUP('General Information'!$E$65,Config!$B$43:$D$52,3,FALSE)&gt;=(COLUMN(G571)-6)))</xm:f>
            <x14:dxf>
              <font>
                <color theme="0" tint="-0.34998626667073579"/>
              </font>
            </x14:dxf>
          </x14:cfRule>
          <xm:sqref>G571:L571</xm:sqref>
        </x14:conditionalFormatting>
        <x14:conditionalFormatting xmlns:xm="http://schemas.microsoft.com/office/excel/2006/main">
          <x14:cfRule type="expression" priority="17" id="{1E9A8050-984A-41C5-A2E0-8B38191AA1B3}">
            <xm:f>(AND((RIGHT(CELL("filename",A8),LEN(CELL("filename",A8))-FIND("]",CELL("filename",A8)))="Budget Details"),'General Information'!$E$63=Config!$B$41,VLOOKUP('General Information'!$E$65,Config!$B$43:$D$52,3,FALSE)&gt;=(COLUMN(G9)-6)))</xm:f>
            <x14:dxf>
              <font>
                <color theme="0" tint="-0.34998626667073579"/>
              </font>
            </x14:dxf>
          </x14:cfRule>
          <xm:sqref>G9:P9</xm:sqref>
        </x14:conditionalFormatting>
        <x14:conditionalFormatting xmlns:xm="http://schemas.microsoft.com/office/excel/2006/main">
          <x14:cfRule type="expression" priority="16" id="{5EA063DE-DE51-4EBC-A7EB-D1134AC44334}">
            <xm:f>(AND((RIGHT(CELL("filename",A10),LEN(CELL("filename",A10))-FIND("]",CELL("filename",A10)))="Budget Details"),'General Information'!$E$63=Config!$B$41,VLOOKUP('General Information'!$E$65,Config!$B$43:$D$52,3,FALSE)&gt;=(COLUMN(G11)-6)))</xm:f>
            <x14:dxf>
              <font>
                <color theme="0" tint="-0.34998626667073579"/>
              </font>
            </x14:dxf>
          </x14:cfRule>
          <xm:sqref>G11:P11</xm:sqref>
        </x14:conditionalFormatting>
        <x14:conditionalFormatting xmlns:xm="http://schemas.microsoft.com/office/excel/2006/main">
          <x14:cfRule type="expression" priority="15" id="{5BC4AF1E-4CC4-4B8B-BDB6-13D503C93216}">
            <xm:f>(AND((RIGHT(CELL("filename",D315),LEN(CELL("filename",D315))-FIND("]",CELL("filename",D315)))="Budget Details"),'General Information'!$E$63=Config!$B$41,VLOOKUP('General Information'!$E$65,Config!$B$43:$D$52,3,FALSE)&gt;=(COLUMN(J316)-6)))</xm:f>
            <x14:dxf>
              <font>
                <color theme="0" tint="-0.34998626667073579"/>
              </font>
            </x14:dxf>
          </x14:cfRule>
          <xm:sqref>J316:P316</xm:sqref>
        </x14:conditionalFormatting>
        <x14:conditionalFormatting xmlns:xm="http://schemas.microsoft.com/office/excel/2006/main">
          <x14:cfRule type="expression" priority="10" id="{D30F3DFD-80D6-4744-93E7-83A31A55BC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C314</xm:sqref>
        </x14:conditionalFormatting>
        <x14:conditionalFormatting xmlns:xm="http://schemas.microsoft.com/office/excel/2006/main">
          <x14:cfRule type="expression" priority="9" id="{32110DFF-2F39-467B-B67C-C7A28C40DA58}">
            <xm:f>(AND((RIGHT(CELL("filename",A313),LEN(CELL("filename",A313))-FIND("]",CELL("filename",A313)))="Budget Details"),'General Information'!$E$63=Config!$B$41,VLOOKUP('General Information'!$E$65,Config!$B$43:$D$52,3,FALSE)&gt;=(COLUMN(G314)-6)))</xm:f>
            <x14:dxf>
              <font>
                <color theme="0" tint="-0.34998626667073579"/>
              </font>
            </x14:dxf>
          </x14:cfRule>
          <xm:sqref>G314:P314</xm:sqref>
        </x14:conditionalFormatting>
        <x14:conditionalFormatting xmlns:xm="http://schemas.microsoft.com/office/excel/2006/main">
          <x14:cfRule type="expression" priority="8" id="{9D717A79-5B09-419F-A8AD-E2E9C845CDE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C315:C316</xm:sqref>
        </x14:conditionalFormatting>
        <x14:conditionalFormatting xmlns:xm="http://schemas.microsoft.com/office/excel/2006/main">
          <x14:cfRule type="expression" priority="7" id="{0E570770-2246-4446-BAA6-923C6CC3AEB5}">
            <xm:f>(AND((RIGHT(CELL("filename",A314),LEN(CELL("filename",A314))-FIND("]",CELL("filename",A314)))="Budget Details"),'General Information'!$E$63=Config!$B$41,VLOOKUP('General Information'!$E$65,Config!$B$43:$D$52,3,FALSE)&gt;=(COLUMN(G315)-6)))</xm:f>
            <x14:dxf>
              <font>
                <color theme="0" tint="-0.34998626667073579"/>
              </font>
            </x14:dxf>
          </x14:cfRule>
          <xm:sqref>G315:I316</xm:sqref>
        </x14:conditionalFormatting>
        <x14:conditionalFormatting xmlns:xm="http://schemas.microsoft.com/office/excel/2006/main">
          <x14:cfRule type="expression" priority="6" id="{BCF5C141-A431-4C3C-9949-308B88F42238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C367</xm:sqref>
        </x14:conditionalFormatting>
        <x14:conditionalFormatting xmlns:xm="http://schemas.microsoft.com/office/excel/2006/main">
          <x14:cfRule type="expression" priority="5" id="{5D100B56-6F7C-4764-BDD2-71541A3B50E8}">
            <xm:f>(AND((RIGHT(CELL("filename",A366),LEN(CELL("filename",A366))-FIND("]",CELL("filename",A366)))="Budget Details"),'General Information'!$E$63=Config!$B$41,VLOOKUP('General Information'!$E$65,Config!$B$43:$D$52,3,FALSE)&gt;=(COLUMN(G367)-6)))</xm:f>
            <x14:dxf>
              <font>
                <color theme="0" tint="-0.34998626667073579"/>
              </font>
            </x14:dxf>
          </x14:cfRule>
          <xm:sqref>G367:P367</xm:sqref>
        </x14:conditionalFormatting>
        <x14:conditionalFormatting xmlns:xm="http://schemas.microsoft.com/office/excel/2006/main">
          <x14:cfRule type="expression" priority="4" id="{4308657E-BDC4-4B37-9445-03FEBF26DE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C570</xm:sqref>
        </x14:conditionalFormatting>
        <x14:conditionalFormatting xmlns:xm="http://schemas.microsoft.com/office/excel/2006/main">
          <x14:cfRule type="expression" priority="3" id="{CA708A4E-78BC-4DE9-A9B3-DFD3316513DA}">
            <xm:f>(AND((RIGHT(CELL("filename",A569),LEN(CELL("filename",A569))-FIND("]",CELL("filename",A569)))="Budget Details"),'General Information'!$E$63=Config!$B$41,VLOOKUP('General Information'!$E$65,Config!$B$43:$D$52,3,FALSE)&gt;=(COLUMN(G570)-6)))</xm:f>
            <x14:dxf>
              <font>
                <color theme="0" tint="-0.34998626667073579"/>
              </font>
            </x14:dxf>
          </x14:cfRule>
          <xm:sqref>G570:P570</xm:sqref>
        </x14:conditionalFormatting>
        <x14:conditionalFormatting xmlns:xm="http://schemas.microsoft.com/office/excel/2006/main">
          <x14:cfRule type="expression" priority="301" id="{46212BA7-1FB6-4376-827B-7E4D355DA748}">
            <xm:f>(AND((RIGHT(CELL("filename",A566),LEN(CELL("filename",A566))-FIND("]",CELL("filename",A566)))="Budget Details"),'General Information'!$E$63=Config!$B$41,VLOOKUP('General Information'!$E$65,Config!$B$43:$D$52,3,FALSE)&gt;=(COLUMN(G568)-6)))</xm:f>
            <x14:dxf>
              <font>
                <color theme="0" tint="-0.34998626667073579"/>
              </font>
            </x14:dxf>
          </x14:cfRule>
          <xm:sqref>G568:P569</xm:sqref>
        </x14:conditionalFormatting>
        <x14:conditionalFormatting xmlns:xm="http://schemas.microsoft.com/office/excel/2006/main">
          <x14:cfRule type="expression" priority="307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Information'!$E$65,Config!$B$43:$D$52,3,FALSE)&gt;=(COLUMN(G468)-6)))</xm:f>
            <x14:dxf>
              <font>
                <color theme="0" tint="-0.34998626667073579"/>
              </font>
            </x14:dxf>
          </x14:cfRule>
          <xm:sqref>G468:P517</xm:sqref>
        </x14:conditionalFormatting>
        <x14:conditionalFormatting xmlns:xm="http://schemas.microsoft.com/office/excel/2006/main">
          <x14:cfRule type="expression" priority="308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Information'!$E$65,Config!$B$43:$D$52,3,FALSE)&gt;=(COLUMN(G518)-6)))</xm:f>
            <x14:dxf>
              <font>
                <color theme="0" tint="-0.34998626667073579"/>
              </font>
            </x14:dxf>
          </x14:cfRule>
          <xm:sqref>G518:P566</xm:sqref>
        </x14:conditionalFormatting>
        <x14:conditionalFormatting xmlns:xm="http://schemas.microsoft.com/office/excel/2006/main">
          <x14:cfRule type="expression" priority="313" id="{46212BA7-1FB6-4376-827B-7E4D355DA748}">
            <xm:f>(AND((RIGHT(CELL("filename",#REF!),LEN(CELL("filename",#REF!))-FIND("]",CELL("filename",#REF!)))="Budget Details"),'General Information'!$E$63=Config!$B$41,VLOOKUP('General Information'!$E$65,Config!$B$43:$D$52,3,FALSE)&gt;=(COLUMN(G621)-6)))</xm:f>
            <x14:dxf>
              <font>
                <color theme="0" tint="-0.34998626667073579"/>
              </font>
            </x14:dxf>
          </x14:cfRule>
          <xm:sqref>G621:P1048276</xm:sqref>
        </x14:conditionalFormatting>
        <x14:conditionalFormatting xmlns:xm="http://schemas.microsoft.com/office/excel/2006/main">
          <x14:cfRule type="expression" priority="1" id="{DE345462-5736-4806-B31D-8E42B064A80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C567</xm:sqref>
        </x14:conditionalFormatting>
        <x14:conditionalFormatting xmlns:xm="http://schemas.microsoft.com/office/excel/2006/main">
          <x14:cfRule type="expression" priority="2" id="{218C1389-5D9A-4385-8707-BF1EAF87F622}">
            <xm:f>(AND((RIGHT(CELL("filename",A417),LEN(CELL("filename",A417))-FIND("]",CELL("filename",A417)))="Budget Details"),'General Information'!$E$63=Config!$B$41,VLOOKUP('General Information'!$E$65,Config!$B$43:$D$52,3,FALSE)&gt;=(COLUMN(G567)-6)))</xm:f>
            <x14:dxf>
              <font>
                <color theme="0" tint="-0.34998626667073579"/>
              </font>
            </x14:dxf>
          </x14:cfRule>
          <xm:sqref>G567:P567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3300"/>
    <pageSetUpPr autoPageBreaks="0" fitToPage="1"/>
  </sheetPr>
  <dimension ref="A1:FL114"/>
  <sheetViews>
    <sheetView showGridLines="0" zoomScaleNormal="100" workbookViewId="0">
      <pane xSplit="3" ySplit="8" topLeftCell="D9" activePane="bottomRight" state="frozen"/>
      <selection pane="topRight" activeCell="E1" sqref="E1"/>
      <selection pane="bottomLeft" activeCell="A4" sqref="A4"/>
      <selection pane="bottomRight" activeCell="E36" sqref="E36:J36"/>
    </sheetView>
  </sheetViews>
  <sheetFormatPr defaultColWidth="9.140625" defaultRowHeight="14.25" outlineLevelRow="1" outlineLevelCol="2" x14ac:dyDescent="0.2"/>
  <cols>
    <col min="1" max="1" width="3.7109375" style="43" customWidth="1"/>
    <col min="2" max="2" width="4.7109375" style="43" customWidth="1"/>
    <col min="3" max="3" width="35.28515625" style="43" customWidth="1"/>
    <col min="4" max="4" width="3.7109375" style="206" customWidth="1"/>
    <col min="5" max="10" width="15.7109375" style="43" customWidth="1" outlineLevel="1"/>
    <col min="11" max="14" width="15.7109375" style="43" hidden="1" customWidth="1" outlineLevel="2"/>
    <col min="15" max="15" width="14.28515625" style="43" customWidth="1" outlineLevel="1" collapsed="1"/>
    <col min="16" max="16" width="12.28515625" style="43" customWidth="1" outlineLevel="1"/>
    <col min="17" max="17" width="2.7109375" style="206" customWidth="1"/>
    <col min="18" max="18" width="3.7109375" style="206" customWidth="1"/>
    <col min="19" max="24" width="15.7109375" style="43" customWidth="1" outlineLevel="1"/>
    <col min="25" max="28" width="15.7109375" style="43" hidden="1" customWidth="1" outlineLevel="2"/>
    <col min="29" max="29" width="14.28515625" style="43" customWidth="1" outlineLevel="1" collapsed="1"/>
    <col min="30" max="31" width="11.7109375" style="43" customWidth="1" outlineLevel="1"/>
    <col min="32" max="32" width="2.7109375" style="206" customWidth="1"/>
    <col min="33" max="33" width="3.7109375" style="206" customWidth="1"/>
    <col min="34" max="39" width="15.7109375" style="43" hidden="1" customWidth="1" outlineLevel="1"/>
    <col min="40" max="43" width="15.7109375" style="43" hidden="1" customWidth="1" outlineLevel="2"/>
    <col min="44" max="44" width="14.28515625" style="43" hidden="1" customWidth="1" outlineLevel="1" collapsed="1"/>
    <col min="45" max="46" width="11.7109375" style="43" hidden="1" customWidth="1" outlineLevel="1"/>
    <col min="47" max="47" width="2.7109375" style="43" customWidth="1" collapsed="1"/>
    <col min="48" max="48" width="3.7109375" style="206" customWidth="1"/>
    <col min="49" max="54" width="15.7109375" style="43" hidden="1" customWidth="1" outlineLevel="1"/>
    <col min="55" max="58" width="15.7109375" style="43" hidden="1" customWidth="1" outlineLevel="2"/>
    <col min="59" max="59" width="14.28515625" style="43" hidden="1" customWidth="1" outlineLevel="1" collapsed="1"/>
    <col min="60" max="61" width="11.7109375" style="43" hidden="1" customWidth="1" outlineLevel="1"/>
    <col min="62" max="62" width="2.7109375" style="43" customWidth="1" collapsed="1"/>
    <col min="63" max="63" width="3.7109375" style="206" customWidth="1"/>
    <col min="64" max="69" width="15.7109375" style="43" hidden="1" customWidth="1" outlineLevel="1"/>
    <col min="70" max="73" width="15.7109375" style="43" hidden="1" customWidth="1" outlineLevel="2"/>
    <col min="74" max="74" width="14.28515625" style="43" hidden="1" customWidth="1" outlineLevel="1" collapsed="1"/>
    <col min="75" max="76" width="11.7109375" style="43" hidden="1" customWidth="1" outlineLevel="1"/>
    <col min="77" max="77" width="2.7109375" style="43" customWidth="1" collapsed="1"/>
    <col min="78" max="78" width="3.7109375" style="206" customWidth="1"/>
    <col min="79" max="84" width="15.7109375" style="43" hidden="1" customWidth="1" outlineLevel="1"/>
    <col min="85" max="88" width="15.7109375" style="43" hidden="1" customWidth="1" outlineLevel="2"/>
    <col min="89" max="89" width="14.28515625" style="43" hidden="1" customWidth="1" outlineLevel="1" collapsed="1"/>
    <col min="90" max="91" width="11.7109375" style="43" hidden="1" customWidth="1" outlineLevel="1"/>
    <col min="92" max="92" width="2.7109375" style="43" customWidth="1" collapsed="1"/>
    <col min="93" max="93" width="3.7109375" style="206" customWidth="1"/>
    <col min="94" max="103" width="15.7109375" style="43" hidden="1" customWidth="1" outlineLevel="1"/>
    <col min="104" max="104" width="14.28515625" style="43" hidden="1" customWidth="1" outlineLevel="1"/>
    <col min="105" max="106" width="11.7109375" style="43" hidden="1" customWidth="1" outlineLevel="1"/>
    <col min="107" max="107" width="2.7109375" style="43" customWidth="1" collapsed="1"/>
    <col min="108" max="108" width="3.7109375" style="206" customWidth="1"/>
    <col min="109" max="118" width="15.7109375" style="43" hidden="1" customWidth="1" outlineLevel="1"/>
    <col min="119" max="119" width="14.28515625" style="43" hidden="1" customWidth="1" outlineLevel="1"/>
    <col min="120" max="121" width="11.7109375" style="43" hidden="1" customWidth="1" outlineLevel="1"/>
    <col min="122" max="122" width="2.7109375" style="43" customWidth="1" collapsed="1"/>
    <col min="123" max="123" width="3.7109375" style="206" customWidth="1"/>
    <col min="124" max="133" width="15.7109375" style="43" hidden="1" customWidth="1" outlineLevel="1"/>
    <col min="134" max="134" width="14.28515625" style="43" hidden="1" customWidth="1" outlineLevel="1"/>
    <col min="135" max="136" width="11.7109375" style="43" hidden="1" customWidth="1" outlineLevel="1"/>
    <col min="137" max="137" width="2.7109375" style="43" customWidth="1" collapsed="1"/>
    <col min="138" max="138" width="3.7109375" style="206" customWidth="1"/>
    <col min="139" max="148" width="15.7109375" style="43" hidden="1" customWidth="1" outlineLevel="1"/>
    <col min="149" max="149" width="14.28515625" style="43" hidden="1" customWidth="1" outlineLevel="1"/>
    <col min="150" max="151" width="11.7109375" style="43" hidden="1" customWidth="1" outlineLevel="1"/>
    <col min="152" max="152" width="2.7109375" style="43" customWidth="1" collapsed="1"/>
    <col min="153" max="153" width="3.7109375" style="206" customWidth="1"/>
    <col min="154" max="163" width="15.7109375" style="43" hidden="1" customWidth="1" outlineLevel="1"/>
    <col min="164" max="164" width="14.28515625" style="43" hidden="1" customWidth="1" outlineLevel="1"/>
    <col min="165" max="166" width="11.7109375" style="43" hidden="1" customWidth="1" outlineLevel="1"/>
    <col min="167" max="167" width="2.7109375" style="43" customWidth="1" collapsed="1"/>
    <col min="168" max="16384" width="9.140625" style="43"/>
  </cols>
  <sheetData>
    <row r="1" spans="1:168" s="81" customFormat="1" ht="20.25" x14ac:dyDescent="0.3">
      <c r="A1" s="198" t="s">
        <v>261</v>
      </c>
      <c r="B1" s="198"/>
      <c r="C1" s="198"/>
      <c r="D1" s="198"/>
      <c r="E1" s="198"/>
      <c r="F1" s="198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6"/>
      <c r="AF1" s="206"/>
    </row>
    <row r="2" spans="1:168" s="1" customFormat="1" ht="46.5" customHeight="1" x14ac:dyDescent="0.2">
      <c r="B2" s="44"/>
      <c r="C2" s="250" t="s">
        <v>369</v>
      </c>
      <c r="D2" s="69" t="s">
        <v>0</v>
      </c>
      <c r="E2" s="164" t="s">
        <v>0</v>
      </c>
      <c r="F2" s="165"/>
      <c r="G2" s="165"/>
      <c r="H2" s="66"/>
      <c r="I2" s="66"/>
      <c r="J2" s="66"/>
      <c r="K2" s="67"/>
      <c r="L2" s="67"/>
      <c r="M2" s="67"/>
      <c r="N2" s="67"/>
      <c r="O2" s="66"/>
      <c r="P2" s="68"/>
      <c r="Q2" s="206"/>
      <c r="R2" s="154" t="s">
        <v>12</v>
      </c>
      <c r="S2" s="155" t="s">
        <v>37</v>
      </c>
      <c r="T2" s="156"/>
      <c r="U2" s="156"/>
      <c r="V2" s="717" t="s">
        <v>500</v>
      </c>
      <c r="W2" s="156"/>
      <c r="X2" s="156"/>
      <c r="Y2" s="157"/>
      <c r="Z2" s="157"/>
      <c r="AA2" s="157"/>
      <c r="AB2" s="157"/>
      <c r="AC2" s="156"/>
      <c r="AD2" s="156"/>
      <c r="AE2" s="158"/>
      <c r="AF2" s="206"/>
      <c r="AG2" s="154" t="s">
        <v>14</v>
      </c>
      <c r="AH2" s="155" t="s">
        <v>38</v>
      </c>
      <c r="AI2" s="156"/>
      <c r="AJ2" s="156"/>
      <c r="AK2" s="156"/>
      <c r="AL2" s="156"/>
      <c r="AM2" s="156"/>
      <c r="AN2" s="157"/>
      <c r="AO2" s="157"/>
      <c r="AP2" s="157"/>
      <c r="AQ2" s="157"/>
      <c r="AR2" s="156"/>
      <c r="AS2" s="156"/>
      <c r="AT2" s="158"/>
      <c r="AV2" s="154" t="s">
        <v>15</v>
      </c>
      <c r="AW2" s="155" t="s">
        <v>191</v>
      </c>
      <c r="AX2" s="156"/>
      <c r="AY2" s="156"/>
      <c r="AZ2" s="156"/>
      <c r="BA2" s="156"/>
      <c r="BB2" s="156"/>
      <c r="BC2" s="157"/>
      <c r="BD2" s="157"/>
      <c r="BE2" s="157"/>
      <c r="BF2" s="157"/>
      <c r="BG2" s="156"/>
      <c r="BH2" s="156"/>
      <c r="BI2" s="158"/>
      <c r="BK2" s="154" t="s">
        <v>16</v>
      </c>
      <c r="BL2" s="155" t="s">
        <v>192</v>
      </c>
      <c r="BM2" s="156"/>
      <c r="BN2" s="156"/>
      <c r="BO2" s="156"/>
      <c r="BP2" s="156"/>
      <c r="BQ2" s="156"/>
      <c r="BR2" s="157"/>
      <c r="BS2" s="157"/>
      <c r="BT2" s="157"/>
      <c r="BU2" s="157"/>
      <c r="BV2" s="156"/>
      <c r="BW2" s="156"/>
      <c r="BX2" s="158"/>
      <c r="BZ2" s="154" t="s">
        <v>17</v>
      </c>
      <c r="CA2" s="155" t="s">
        <v>193</v>
      </c>
      <c r="CB2" s="156"/>
      <c r="CC2" s="156"/>
      <c r="CD2" s="156"/>
      <c r="CE2" s="156"/>
      <c r="CF2" s="156"/>
      <c r="CG2" s="157"/>
      <c r="CH2" s="157"/>
      <c r="CI2" s="157"/>
      <c r="CJ2" s="157"/>
      <c r="CK2" s="156"/>
      <c r="CL2" s="156"/>
      <c r="CM2" s="158"/>
      <c r="CO2" s="154" t="s">
        <v>18</v>
      </c>
      <c r="CP2" s="155" t="s">
        <v>194</v>
      </c>
      <c r="CQ2" s="156"/>
      <c r="CR2" s="156"/>
      <c r="CS2" s="156"/>
      <c r="CT2" s="156"/>
      <c r="CU2" s="156"/>
      <c r="CV2" s="157"/>
      <c r="CW2" s="157"/>
      <c r="CX2" s="157"/>
      <c r="CY2" s="157"/>
      <c r="CZ2" s="156"/>
      <c r="DA2" s="156"/>
      <c r="DB2" s="158"/>
      <c r="DD2" s="154" t="s">
        <v>19</v>
      </c>
      <c r="DE2" s="155" t="s">
        <v>195</v>
      </c>
      <c r="DF2" s="156"/>
      <c r="DG2" s="156"/>
      <c r="DH2" s="156"/>
      <c r="DI2" s="156"/>
      <c r="DJ2" s="156"/>
      <c r="DK2" s="157"/>
      <c r="DL2" s="157"/>
      <c r="DM2" s="157"/>
      <c r="DN2" s="157"/>
      <c r="DO2" s="156"/>
      <c r="DP2" s="156"/>
      <c r="DQ2" s="158"/>
      <c r="DS2" s="154" t="s">
        <v>29</v>
      </c>
      <c r="DT2" s="155" t="s">
        <v>196</v>
      </c>
      <c r="DU2" s="156"/>
      <c r="DV2" s="156"/>
      <c r="DW2" s="156"/>
      <c r="DX2" s="156"/>
      <c r="DY2" s="156"/>
      <c r="DZ2" s="157"/>
      <c r="EA2" s="157"/>
      <c r="EB2" s="157"/>
      <c r="EC2" s="157"/>
      <c r="ED2" s="156"/>
      <c r="EE2" s="156"/>
      <c r="EF2" s="158"/>
      <c r="EH2" s="154" t="s">
        <v>30</v>
      </c>
      <c r="EI2" s="155" t="s">
        <v>197</v>
      </c>
      <c r="EJ2" s="156"/>
      <c r="EK2" s="156"/>
      <c r="EL2" s="156"/>
      <c r="EM2" s="156"/>
      <c r="EN2" s="156"/>
      <c r="EO2" s="157"/>
      <c r="EP2" s="157"/>
      <c r="EQ2" s="157"/>
      <c r="ER2" s="157"/>
      <c r="ES2" s="156"/>
      <c r="ET2" s="156"/>
      <c r="EU2" s="158"/>
      <c r="EW2" s="655" t="s">
        <v>31</v>
      </c>
      <c r="EX2" s="155" t="s">
        <v>198</v>
      </c>
      <c r="EY2" s="156"/>
      <c r="EZ2" s="156"/>
      <c r="FA2" s="156"/>
      <c r="FB2" s="156"/>
      <c r="FC2" s="156"/>
      <c r="FD2" s="157"/>
      <c r="FE2" s="157"/>
      <c r="FF2" s="157"/>
      <c r="FG2" s="157"/>
      <c r="FH2" s="156"/>
      <c r="FI2" s="156"/>
      <c r="FJ2" s="158"/>
    </row>
    <row r="3" spans="1:168" x14ac:dyDescent="0.2">
      <c r="E3" s="166" t="s">
        <v>8</v>
      </c>
      <c r="F3" s="793" t="str">
        <f>IF('General Information'!E5="","",'General Information'!E5)</f>
        <v>Julian Rivera</v>
      </c>
      <c r="G3" s="794"/>
      <c r="H3" s="84"/>
      <c r="I3" s="84"/>
      <c r="J3" s="84"/>
      <c r="K3" s="83"/>
      <c r="L3" s="83"/>
      <c r="M3" s="83"/>
      <c r="N3" s="83"/>
      <c r="O3" s="84"/>
      <c r="S3" s="85" t="s">
        <v>8</v>
      </c>
      <c r="T3" s="791"/>
      <c r="U3" s="791"/>
      <c r="V3" s="85" t="s">
        <v>62</v>
      </c>
      <c r="W3" s="654"/>
      <c r="X3" s="84"/>
      <c r="Y3" s="83"/>
      <c r="Z3" s="83"/>
      <c r="AA3" s="83"/>
      <c r="AB3" s="83"/>
      <c r="AC3" s="84"/>
      <c r="AD3" s="84"/>
      <c r="AH3" s="85" t="s">
        <v>8</v>
      </c>
      <c r="AI3" s="791"/>
      <c r="AJ3" s="791"/>
      <c r="AK3" s="85" t="s">
        <v>62</v>
      </c>
      <c r="AL3" s="654">
        <f>end_period_2</f>
        <v>43465</v>
      </c>
      <c r="AM3" s="84"/>
      <c r="AN3" s="83"/>
      <c r="AO3" s="83"/>
      <c r="AP3" s="83"/>
      <c r="AQ3" s="83"/>
      <c r="AR3" s="84"/>
      <c r="AS3" s="84"/>
      <c r="AW3" s="85" t="s">
        <v>8</v>
      </c>
      <c r="AX3" s="791"/>
      <c r="AY3" s="791"/>
      <c r="AZ3" s="85" t="s">
        <v>62</v>
      </c>
      <c r="BA3" s="654">
        <f>end_period_3</f>
        <v>43830</v>
      </c>
      <c r="BB3" s="84"/>
      <c r="BC3" s="83"/>
      <c r="BD3" s="83"/>
      <c r="BE3" s="83"/>
      <c r="BF3" s="83"/>
      <c r="BG3" s="84"/>
      <c r="BH3" s="84"/>
      <c r="BL3" s="85" t="s">
        <v>8</v>
      </c>
      <c r="BM3" s="791"/>
      <c r="BN3" s="791"/>
      <c r="BO3" s="85" t="s">
        <v>62</v>
      </c>
      <c r="BP3" s="654"/>
      <c r="BQ3" s="84"/>
      <c r="BR3" s="83"/>
      <c r="BS3" s="83"/>
      <c r="BT3" s="83"/>
      <c r="BU3" s="83"/>
      <c r="BV3" s="84"/>
      <c r="BW3" s="84"/>
      <c r="CA3" s="85" t="s">
        <v>8</v>
      </c>
      <c r="CB3" s="791"/>
      <c r="CC3" s="791"/>
      <c r="CD3" s="85" t="s">
        <v>62</v>
      </c>
      <c r="CE3" s="654"/>
      <c r="CF3" s="84"/>
      <c r="CG3" s="83"/>
      <c r="CH3" s="83"/>
      <c r="CI3" s="83"/>
      <c r="CJ3" s="83"/>
      <c r="CK3" s="84"/>
      <c r="CL3" s="84"/>
      <c r="CP3" s="85" t="s">
        <v>8</v>
      </c>
      <c r="CQ3" s="791"/>
      <c r="CR3" s="791"/>
      <c r="CS3" s="85" t="s">
        <v>62</v>
      </c>
      <c r="CT3" s="654"/>
      <c r="CU3" s="84"/>
      <c r="CV3" s="83"/>
      <c r="CW3" s="83"/>
      <c r="CX3" s="83"/>
      <c r="CY3" s="83"/>
      <c r="CZ3" s="84"/>
      <c r="DA3" s="84"/>
      <c r="DE3" s="85" t="s">
        <v>8</v>
      </c>
      <c r="DF3" s="791"/>
      <c r="DG3" s="791"/>
      <c r="DH3" s="85" t="s">
        <v>62</v>
      </c>
      <c r="DI3" s="654"/>
      <c r="DJ3" s="84"/>
      <c r="DK3" s="83"/>
      <c r="DL3" s="83"/>
      <c r="DM3" s="83"/>
      <c r="DN3" s="83"/>
      <c r="DO3" s="84"/>
      <c r="DP3" s="84"/>
      <c r="DT3" s="85" t="s">
        <v>8</v>
      </c>
      <c r="DU3" s="791"/>
      <c r="DV3" s="791"/>
      <c r="DW3" s="85" t="s">
        <v>62</v>
      </c>
      <c r="DX3" s="654"/>
      <c r="DY3" s="84"/>
      <c r="DZ3" s="83"/>
      <c r="EA3" s="83"/>
      <c r="EB3" s="83"/>
      <c r="EC3" s="83"/>
      <c r="ED3" s="84"/>
      <c r="EE3" s="84"/>
      <c r="EI3" s="85" t="s">
        <v>8</v>
      </c>
      <c r="EJ3" s="791"/>
      <c r="EK3" s="791"/>
      <c r="EL3" s="85" t="s">
        <v>62</v>
      </c>
      <c r="EM3" s="654"/>
      <c r="EN3" s="84"/>
      <c r="EO3" s="83"/>
      <c r="EP3" s="83"/>
      <c r="EQ3" s="83"/>
      <c r="ER3" s="83"/>
      <c r="ES3" s="84"/>
      <c r="ET3" s="84"/>
      <c r="EX3" s="85" t="s">
        <v>8</v>
      </c>
      <c r="EY3" s="791"/>
      <c r="EZ3" s="791"/>
      <c r="FA3" s="85" t="s">
        <v>62</v>
      </c>
      <c r="FB3" s="654"/>
      <c r="FC3" s="84"/>
      <c r="FD3" s="83"/>
      <c r="FE3" s="83"/>
      <c r="FF3" s="83"/>
      <c r="FG3" s="83"/>
      <c r="FH3" s="84"/>
      <c r="FI3" s="84"/>
    </row>
    <row r="4" spans="1:168" ht="3.95" customHeight="1" x14ac:dyDescent="0.2">
      <c r="B4" s="44"/>
      <c r="C4" s="45"/>
      <c r="E4" s="44"/>
      <c r="F4" s="45"/>
      <c r="G4" s="45"/>
      <c r="H4" s="45"/>
      <c r="I4" s="45"/>
      <c r="J4" s="45"/>
      <c r="K4" s="44"/>
      <c r="L4" s="44"/>
      <c r="M4" s="44"/>
      <c r="N4" s="44"/>
      <c r="O4" s="45"/>
      <c r="S4" s="44"/>
      <c r="T4" s="45"/>
      <c r="U4" s="45"/>
      <c r="V4" s="45"/>
      <c r="W4" s="45"/>
      <c r="X4" s="45"/>
      <c r="Y4" s="44"/>
      <c r="Z4" s="44"/>
      <c r="AA4" s="44"/>
      <c r="AB4" s="44"/>
      <c r="AC4" s="45"/>
      <c r="AD4" s="45"/>
      <c r="AH4" s="44"/>
      <c r="AI4" s="45"/>
      <c r="AJ4" s="45"/>
      <c r="AK4" s="45"/>
      <c r="AL4" s="45"/>
      <c r="AM4" s="45"/>
      <c r="AN4" s="44"/>
      <c r="AO4" s="44"/>
      <c r="AP4" s="44"/>
      <c r="AQ4" s="44"/>
      <c r="AR4" s="45"/>
      <c r="AS4" s="45"/>
      <c r="AW4" s="44"/>
      <c r="AX4" s="45"/>
      <c r="AY4" s="45"/>
      <c r="AZ4" s="45"/>
      <c r="BA4" s="45"/>
      <c r="BB4" s="45"/>
      <c r="BC4" s="44"/>
      <c r="BD4" s="44"/>
      <c r="BE4" s="44"/>
      <c r="BF4" s="44"/>
      <c r="BG4" s="45"/>
      <c r="BH4" s="45"/>
      <c r="BL4" s="44"/>
      <c r="BM4" s="45"/>
      <c r="BN4" s="45"/>
      <c r="BO4" s="45"/>
      <c r="BP4" s="45"/>
      <c r="BQ4" s="45"/>
      <c r="BR4" s="44"/>
      <c r="BS4" s="44"/>
      <c r="BT4" s="44"/>
      <c r="BU4" s="44"/>
      <c r="BV4" s="45"/>
      <c r="BW4" s="45"/>
      <c r="CA4" s="44"/>
      <c r="CB4" s="45"/>
      <c r="CC4" s="45"/>
      <c r="CD4" s="45"/>
      <c r="CE4" s="45"/>
      <c r="CF4" s="45"/>
      <c r="CG4" s="44"/>
      <c r="CH4" s="44"/>
      <c r="CI4" s="44"/>
      <c r="CJ4" s="44"/>
      <c r="CK4" s="45"/>
      <c r="CL4" s="45"/>
      <c r="CP4" s="44"/>
      <c r="CQ4" s="45"/>
      <c r="CR4" s="45"/>
      <c r="CS4" s="45"/>
      <c r="CT4" s="45"/>
      <c r="CU4" s="45"/>
      <c r="CV4" s="44"/>
      <c r="CW4" s="44"/>
      <c r="CX4" s="44"/>
      <c r="CY4" s="44"/>
      <c r="CZ4" s="45"/>
      <c r="DA4" s="45"/>
      <c r="DE4" s="44"/>
      <c r="DF4" s="45"/>
      <c r="DG4" s="45"/>
      <c r="DH4" s="45"/>
      <c r="DI4" s="45"/>
      <c r="DJ4" s="45"/>
      <c r="DK4" s="44"/>
      <c r="DL4" s="44"/>
      <c r="DM4" s="44"/>
      <c r="DN4" s="44"/>
      <c r="DO4" s="45"/>
      <c r="DP4" s="45"/>
      <c r="DT4" s="44"/>
      <c r="DU4" s="45"/>
      <c r="DV4" s="45"/>
      <c r="DW4" s="45"/>
      <c r="DX4" s="45"/>
      <c r="DY4" s="45"/>
      <c r="DZ4" s="44"/>
      <c r="EA4" s="44"/>
      <c r="EB4" s="44"/>
      <c r="EC4" s="44"/>
      <c r="ED4" s="45"/>
      <c r="EE4" s="45"/>
      <c r="EI4" s="44"/>
      <c r="EJ4" s="45"/>
      <c r="EK4" s="45"/>
      <c r="EL4" s="45"/>
      <c r="EM4" s="45"/>
      <c r="EN4" s="45"/>
      <c r="EO4" s="44"/>
      <c r="EP4" s="44"/>
      <c r="EQ4" s="44"/>
      <c r="ER4" s="44"/>
      <c r="ES4" s="45"/>
      <c r="ET4" s="45"/>
      <c r="EX4" s="44"/>
      <c r="EY4" s="45"/>
      <c r="EZ4" s="45"/>
      <c r="FA4" s="45"/>
      <c r="FB4" s="45"/>
      <c r="FC4" s="45"/>
      <c r="FD4" s="44"/>
      <c r="FE4" s="44"/>
      <c r="FF4" s="44"/>
      <c r="FG4" s="44"/>
      <c r="FH4" s="45"/>
      <c r="FI4" s="45"/>
    </row>
    <row r="5" spans="1:168" x14ac:dyDescent="0.2">
      <c r="A5" s="803"/>
      <c r="B5" s="803"/>
      <c r="C5" s="803"/>
      <c r="E5" s="167" t="s">
        <v>12</v>
      </c>
      <c r="F5" s="168" t="s">
        <v>14</v>
      </c>
      <c r="G5" s="168" t="s">
        <v>15</v>
      </c>
      <c r="H5" s="168" t="s">
        <v>16</v>
      </c>
      <c r="I5" s="168" t="s">
        <v>17</v>
      </c>
      <c r="J5" s="168" t="s">
        <v>18</v>
      </c>
      <c r="K5" s="168" t="s">
        <v>19</v>
      </c>
      <c r="L5" s="168" t="s">
        <v>29</v>
      </c>
      <c r="M5" s="168" t="s">
        <v>30</v>
      </c>
      <c r="N5" s="169" t="s">
        <v>31</v>
      </c>
      <c r="O5" s="7"/>
      <c r="Q5" s="43"/>
      <c r="R5" s="43"/>
      <c r="S5" s="167" t="s">
        <v>12</v>
      </c>
      <c r="T5" s="168" t="s">
        <v>14</v>
      </c>
      <c r="U5" s="168" t="s">
        <v>15</v>
      </c>
      <c r="V5" s="168" t="s">
        <v>16</v>
      </c>
      <c r="W5" s="168" t="s">
        <v>17</v>
      </c>
      <c r="X5" s="168" t="s">
        <v>18</v>
      </c>
      <c r="Y5" s="168" t="s">
        <v>19</v>
      </c>
      <c r="Z5" s="168" t="s">
        <v>29</v>
      </c>
      <c r="AA5" s="168" t="s">
        <v>30</v>
      </c>
      <c r="AB5" s="169" t="s">
        <v>31</v>
      </c>
      <c r="AC5" s="7"/>
      <c r="AD5" s="7"/>
      <c r="AF5" s="43"/>
      <c r="AG5" s="43"/>
      <c r="AH5" s="167" t="s">
        <v>12</v>
      </c>
      <c r="AI5" s="168" t="s">
        <v>14</v>
      </c>
      <c r="AJ5" s="168" t="s">
        <v>15</v>
      </c>
      <c r="AK5" s="168" t="s">
        <v>16</v>
      </c>
      <c r="AL5" s="168" t="s">
        <v>17</v>
      </c>
      <c r="AM5" s="168" t="s">
        <v>18</v>
      </c>
      <c r="AN5" s="168" t="s">
        <v>19</v>
      </c>
      <c r="AO5" s="168" t="s">
        <v>29</v>
      </c>
      <c r="AP5" s="168" t="s">
        <v>30</v>
      </c>
      <c r="AQ5" s="169" t="s">
        <v>31</v>
      </c>
      <c r="AR5" s="7"/>
      <c r="AS5" s="7"/>
      <c r="AV5" s="43"/>
      <c r="AW5" s="167" t="s">
        <v>12</v>
      </c>
      <c r="AX5" s="168" t="s">
        <v>14</v>
      </c>
      <c r="AY5" s="168" t="s">
        <v>15</v>
      </c>
      <c r="AZ5" s="168" t="s">
        <v>16</v>
      </c>
      <c r="BA5" s="168" t="s">
        <v>17</v>
      </c>
      <c r="BB5" s="168" t="s">
        <v>18</v>
      </c>
      <c r="BC5" s="168" t="s">
        <v>19</v>
      </c>
      <c r="BD5" s="168" t="s">
        <v>29</v>
      </c>
      <c r="BE5" s="168" t="s">
        <v>30</v>
      </c>
      <c r="BF5" s="169" t="s">
        <v>31</v>
      </c>
      <c r="BG5" s="7"/>
      <c r="BH5" s="7"/>
      <c r="BK5" s="43"/>
      <c r="BL5" s="167" t="s">
        <v>12</v>
      </c>
      <c r="BM5" s="168" t="s">
        <v>14</v>
      </c>
      <c r="BN5" s="168" t="s">
        <v>15</v>
      </c>
      <c r="BO5" s="168" t="s">
        <v>16</v>
      </c>
      <c r="BP5" s="168" t="s">
        <v>17</v>
      </c>
      <c r="BQ5" s="168" t="s">
        <v>18</v>
      </c>
      <c r="BR5" s="168" t="s">
        <v>19</v>
      </c>
      <c r="BS5" s="168" t="s">
        <v>29</v>
      </c>
      <c r="BT5" s="168" t="s">
        <v>30</v>
      </c>
      <c r="BU5" s="169" t="s">
        <v>31</v>
      </c>
      <c r="BV5" s="7"/>
      <c r="BW5" s="7"/>
      <c r="BZ5" s="43"/>
      <c r="CA5" s="167" t="s">
        <v>12</v>
      </c>
      <c r="CB5" s="168" t="s">
        <v>14</v>
      </c>
      <c r="CC5" s="168" t="s">
        <v>15</v>
      </c>
      <c r="CD5" s="168" t="s">
        <v>16</v>
      </c>
      <c r="CE5" s="168" t="s">
        <v>17</v>
      </c>
      <c r="CF5" s="168" t="s">
        <v>18</v>
      </c>
      <c r="CG5" s="168" t="s">
        <v>19</v>
      </c>
      <c r="CH5" s="168" t="s">
        <v>29</v>
      </c>
      <c r="CI5" s="168" t="s">
        <v>30</v>
      </c>
      <c r="CJ5" s="169" t="s">
        <v>31</v>
      </c>
      <c r="CK5" s="7"/>
      <c r="CL5" s="7"/>
      <c r="CO5" s="43"/>
      <c r="CP5" s="167" t="s">
        <v>12</v>
      </c>
      <c r="CQ5" s="168" t="s">
        <v>14</v>
      </c>
      <c r="CR5" s="168" t="s">
        <v>15</v>
      </c>
      <c r="CS5" s="168" t="s">
        <v>16</v>
      </c>
      <c r="CT5" s="168" t="s">
        <v>17</v>
      </c>
      <c r="CU5" s="168" t="s">
        <v>18</v>
      </c>
      <c r="CV5" s="168" t="s">
        <v>19</v>
      </c>
      <c r="CW5" s="168" t="s">
        <v>29</v>
      </c>
      <c r="CX5" s="168" t="s">
        <v>30</v>
      </c>
      <c r="CY5" s="169" t="s">
        <v>31</v>
      </c>
      <c r="CZ5" s="7"/>
      <c r="DA5" s="7"/>
      <c r="DD5" s="43"/>
      <c r="DE5" s="167" t="s">
        <v>12</v>
      </c>
      <c r="DF5" s="168" t="s">
        <v>14</v>
      </c>
      <c r="DG5" s="168" t="s">
        <v>15</v>
      </c>
      <c r="DH5" s="168" t="s">
        <v>16</v>
      </c>
      <c r="DI5" s="168" t="s">
        <v>17</v>
      </c>
      <c r="DJ5" s="168" t="s">
        <v>18</v>
      </c>
      <c r="DK5" s="168" t="s">
        <v>19</v>
      </c>
      <c r="DL5" s="168" t="s">
        <v>29</v>
      </c>
      <c r="DM5" s="168" t="s">
        <v>30</v>
      </c>
      <c r="DN5" s="169" t="s">
        <v>31</v>
      </c>
      <c r="DO5" s="7"/>
      <c r="DP5" s="7"/>
      <c r="DS5" s="43"/>
      <c r="DT5" s="167" t="s">
        <v>12</v>
      </c>
      <c r="DU5" s="168" t="s">
        <v>14</v>
      </c>
      <c r="DV5" s="168" t="s">
        <v>15</v>
      </c>
      <c r="DW5" s="168" t="s">
        <v>16</v>
      </c>
      <c r="DX5" s="168" t="s">
        <v>17</v>
      </c>
      <c r="DY5" s="168" t="s">
        <v>18</v>
      </c>
      <c r="DZ5" s="168" t="s">
        <v>19</v>
      </c>
      <c r="EA5" s="168" t="s">
        <v>29</v>
      </c>
      <c r="EB5" s="168" t="s">
        <v>30</v>
      </c>
      <c r="EC5" s="169" t="s">
        <v>31</v>
      </c>
      <c r="ED5" s="7"/>
      <c r="EE5" s="7"/>
      <c r="EH5" s="43"/>
      <c r="EI5" s="167" t="s">
        <v>12</v>
      </c>
      <c r="EJ5" s="168" t="s">
        <v>14</v>
      </c>
      <c r="EK5" s="168" t="s">
        <v>15</v>
      </c>
      <c r="EL5" s="168" t="s">
        <v>16</v>
      </c>
      <c r="EM5" s="168" t="s">
        <v>17</v>
      </c>
      <c r="EN5" s="168" t="s">
        <v>18</v>
      </c>
      <c r="EO5" s="168" t="s">
        <v>19</v>
      </c>
      <c r="EP5" s="168" t="s">
        <v>29</v>
      </c>
      <c r="EQ5" s="168" t="s">
        <v>30</v>
      </c>
      <c r="ER5" s="169" t="s">
        <v>31</v>
      </c>
      <c r="ES5" s="7"/>
      <c r="ET5" s="7"/>
      <c r="EW5" s="43"/>
      <c r="EX5" s="167" t="s">
        <v>12</v>
      </c>
      <c r="EY5" s="168" t="s">
        <v>14</v>
      </c>
      <c r="EZ5" s="168" t="s">
        <v>15</v>
      </c>
      <c r="FA5" s="168" t="s">
        <v>16</v>
      </c>
      <c r="FB5" s="168" t="s">
        <v>17</v>
      </c>
      <c r="FC5" s="168" t="s">
        <v>18</v>
      </c>
      <c r="FD5" s="168" t="s">
        <v>19</v>
      </c>
      <c r="FE5" s="168" t="s">
        <v>29</v>
      </c>
      <c r="FF5" s="168" t="s">
        <v>30</v>
      </c>
      <c r="FG5" s="169" t="s">
        <v>31</v>
      </c>
      <c r="FH5" s="7"/>
      <c r="FI5" s="7"/>
    </row>
    <row r="6" spans="1:168" ht="15.75" customHeight="1" x14ac:dyDescent="0.2">
      <c r="A6" s="803"/>
      <c r="B6" s="803"/>
      <c r="C6" s="803"/>
      <c r="E6" s="647" t="str">
        <f>TEXT(start_date,"mmm-yy") &amp; " - " &amp; TEXT(end_period_1,"mmm-yy")</f>
        <v>Jan-17 - Dec-17</v>
      </c>
      <c r="F6" s="648" t="str">
        <f>TEXT(start_period_2,"mmm-yy") &amp; " - "&amp; TEXT(end_period_2,"mmm-yy")</f>
        <v>Jan-18 - Dec-18</v>
      </c>
      <c r="G6" s="648" t="str">
        <f>TEXT(start_period_3,"mmm-yy") &amp; " - "&amp; TEXT(end_period_3,"mmm-yy")</f>
        <v>Jan-19 - Dec-19</v>
      </c>
      <c r="H6" s="648" t="str">
        <f>TEXT(start_period_4,"mmm-yy") &amp; " - "&amp; TEXT(end_period_4,"mmm-yy")</f>
        <v>Jan-20 - Dec-20</v>
      </c>
      <c r="I6" s="648" t="str">
        <f>TEXT(start_period_5,"mmm-yy") &amp; " - "&amp; TEXT(end_period_5,"mmm-yy")</f>
        <v>Jan-21 - Dec-21</v>
      </c>
      <c r="J6" s="648" t="str">
        <f>TEXT(start_period_6,"mmm-yy") &amp; " - "&amp; TEXT(end_period_6,"mmm-yy")</f>
        <v>Jan-22 - Dec-22</v>
      </c>
      <c r="K6" s="648" t="str">
        <f>TEXT(start_period_7,"mmm-yy") &amp; " - "&amp; TEXT(end_period_7,"mmm-yy")</f>
        <v xml:space="preserve"> - </v>
      </c>
      <c r="L6" s="648" t="str">
        <f>TEXT(start_period_8,"mmm-yy") &amp; " - "&amp; TEXT(end_period_8,"mmm-yy")</f>
        <v xml:space="preserve"> - </v>
      </c>
      <c r="M6" s="648" t="str">
        <f>TEXT(start_period_9,"mmm-yy") &amp; " - "&amp; TEXT(end_period_9,"mmm-yy")</f>
        <v xml:space="preserve"> - </v>
      </c>
      <c r="N6" s="649" t="str">
        <f>TEXT(start_period_10,"mmm-yy") &amp; " - "&amp; TEXT(end_period_10,"mmm-yy")</f>
        <v xml:space="preserve"> - </v>
      </c>
      <c r="O6" s="45"/>
      <c r="Q6" s="43"/>
      <c r="R6" s="43"/>
      <c r="S6" s="647" t="str">
        <f>TEXT(start_date,"mmm-yy") &amp; " - " &amp; TEXT(end_period_1,"mmm-yy")</f>
        <v>Jan-17 - Dec-17</v>
      </c>
      <c r="T6" s="648" t="str">
        <f>TEXT(start_period_2,"mmm-yy") &amp; " - "&amp; TEXT(end_period_2,"mmm-yy")</f>
        <v>Jan-18 - Dec-18</v>
      </c>
      <c r="U6" s="648" t="str">
        <f>TEXT(start_period_3,"mmm-yy") &amp; " - "&amp; TEXT(end_period_3,"mmm-yy")</f>
        <v>Jan-19 - Dec-19</v>
      </c>
      <c r="V6" s="648" t="str">
        <f>TEXT(start_period_4,"mmm-yy") &amp; " - "&amp; TEXT(end_period_4,"mmm-yy")</f>
        <v>Jan-20 - Dec-20</v>
      </c>
      <c r="W6" s="648" t="str">
        <f>TEXT(start_period_5,"mmm-yy") &amp; " - "&amp; TEXT(end_period_5,"mmm-yy")</f>
        <v>Jan-21 - Dec-21</v>
      </c>
      <c r="X6" s="648" t="str">
        <f>TEXT(start_period_6,"mmm-yy") &amp; " - "&amp; TEXT(end_period_6,"mmm-yy")</f>
        <v>Jan-22 - Dec-22</v>
      </c>
      <c r="Y6" s="648" t="str">
        <f>TEXT(start_period_7,"mmm-yy") &amp; " - "&amp; TEXT(end_period_7,"mmm-yy")</f>
        <v xml:space="preserve"> - </v>
      </c>
      <c r="Z6" s="648" t="str">
        <f>TEXT(start_period_8,"mmm-yy") &amp; " - "&amp; TEXT(end_period_8,"mmm-yy")</f>
        <v xml:space="preserve"> - </v>
      </c>
      <c r="AA6" s="648" t="str">
        <f>TEXT(start_period_9,"mmm-yy") &amp; " - "&amp; TEXT(end_period_9,"mmm-yy")</f>
        <v xml:space="preserve"> - </v>
      </c>
      <c r="AB6" s="649" t="str">
        <f>TEXT(start_period_10,"mmm-yy") &amp; " - "&amp; TEXT(end_period_10,"mmm-yy")</f>
        <v xml:space="preserve"> - </v>
      </c>
      <c r="AC6" s="45"/>
      <c r="AD6" s="45"/>
      <c r="AF6" s="43"/>
      <c r="AG6" s="43"/>
      <c r="AH6" s="647" t="str">
        <f>TEXT(start_date,"mmm-yy") &amp; " - " &amp; TEXT(end_period_1,"mmm-yy")</f>
        <v>Jan-17 - Dec-17</v>
      </c>
      <c r="AI6" s="648" t="str">
        <f>TEXT(start_period_2,"mmm-yy") &amp; " - "&amp; TEXT(end_period_2,"mmm-yy")</f>
        <v>Jan-18 - Dec-18</v>
      </c>
      <c r="AJ6" s="648" t="str">
        <f>TEXT(start_period_3,"mmm-yy") &amp; " - "&amp; TEXT(end_period_3,"mmm-yy")</f>
        <v>Jan-19 - Dec-19</v>
      </c>
      <c r="AK6" s="648" t="str">
        <f>TEXT(start_period_4,"mmm-yy") &amp; " - "&amp; TEXT(end_period_4,"mmm-yy")</f>
        <v>Jan-20 - Dec-20</v>
      </c>
      <c r="AL6" s="648" t="str">
        <f>TEXT(start_period_5,"mmm-yy") &amp; " - "&amp; TEXT(end_period_5,"mmm-yy")</f>
        <v>Jan-21 - Dec-21</v>
      </c>
      <c r="AM6" s="648" t="str">
        <f>TEXT(start_period_6,"mmm-yy") &amp; " - "&amp; TEXT(end_period_6,"mmm-yy")</f>
        <v>Jan-22 - Dec-22</v>
      </c>
      <c r="AN6" s="648" t="str">
        <f>TEXT(start_period_7,"mmm-yy") &amp; " - "&amp; TEXT(end_period_7,"mmm-yy")</f>
        <v xml:space="preserve"> - </v>
      </c>
      <c r="AO6" s="648" t="str">
        <f>TEXT(start_period_8,"mmm-yy") &amp; " - "&amp; TEXT(end_period_8,"mmm-yy")</f>
        <v xml:space="preserve"> - </v>
      </c>
      <c r="AP6" s="648" t="str">
        <f>TEXT(start_period_9,"mmm-yy") &amp; " - "&amp; TEXT(end_period_9,"mmm-yy")</f>
        <v xml:space="preserve"> - </v>
      </c>
      <c r="AQ6" s="649" t="str">
        <f>TEXT(start_period_10,"mmm-yy") &amp; " - "&amp; TEXT(end_period_10,"mmm-yy")</f>
        <v xml:space="preserve"> - </v>
      </c>
      <c r="AR6" s="45"/>
      <c r="AS6" s="45"/>
      <c r="AV6" s="43"/>
      <c r="AW6" s="647" t="str">
        <f>TEXT(start_date,"mmm-yy") &amp; " - " &amp; TEXT(end_period_1,"mmm-yy")</f>
        <v>Jan-17 - Dec-17</v>
      </c>
      <c r="AX6" s="648" t="str">
        <f>TEXT(start_period_2,"mmm-yy") &amp; " - "&amp; TEXT(end_period_2,"mmm-yy")</f>
        <v>Jan-18 - Dec-18</v>
      </c>
      <c r="AY6" s="648" t="str">
        <f>TEXT(start_period_3,"mmm-yy") &amp; " - "&amp; TEXT(end_period_3,"mmm-yy")</f>
        <v>Jan-19 - Dec-19</v>
      </c>
      <c r="AZ6" s="648" t="str">
        <f>TEXT(start_period_4,"mmm-yy") &amp; " - "&amp; TEXT(end_period_4,"mmm-yy")</f>
        <v>Jan-20 - Dec-20</v>
      </c>
      <c r="BA6" s="648" t="str">
        <f>TEXT(start_period_5,"mmm-yy") &amp; " - "&amp; TEXT(end_period_5,"mmm-yy")</f>
        <v>Jan-21 - Dec-21</v>
      </c>
      <c r="BB6" s="648" t="str">
        <f>TEXT(start_period_6,"mmm-yy") &amp; " - "&amp; TEXT(end_period_6,"mmm-yy")</f>
        <v>Jan-22 - Dec-22</v>
      </c>
      <c r="BC6" s="648" t="str">
        <f>TEXT(start_period_7,"mmm-yy") &amp; " - "&amp; TEXT(end_period_7,"mmm-yy")</f>
        <v xml:space="preserve"> - </v>
      </c>
      <c r="BD6" s="648" t="str">
        <f>TEXT(start_period_8,"mmm-yy") &amp; " - "&amp; TEXT(end_period_8,"mmm-yy")</f>
        <v xml:space="preserve"> - </v>
      </c>
      <c r="BE6" s="648" t="str">
        <f>TEXT(start_period_9,"mmm-yy") &amp; " - "&amp; TEXT(end_period_9,"mmm-yy")</f>
        <v xml:space="preserve"> - </v>
      </c>
      <c r="BF6" s="649" t="str">
        <f>TEXT(start_period_10,"mmm-yy") &amp; " - "&amp; TEXT(end_period_10,"mmm-yy")</f>
        <v xml:space="preserve"> - </v>
      </c>
      <c r="BG6" s="45"/>
      <c r="BH6" s="45"/>
      <c r="BK6" s="43"/>
      <c r="BL6" s="647" t="str">
        <f>TEXT(start_date,"mmm-yy") &amp; " - " &amp; TEXT(end_period_1,"mmm-yy")</f>
        <v>Jan-17 - Dec-17</v>
      </c>
      <c r="BM6" s="648" t="str">
        <f>TEXT(start_period_2,"mmm-yy") &amp; " - "&amp; TEXT(end_period_2,"mmm-yy")</f>
        <v>Jan-18 - Dec-18</v>
      </c>
      <c r="BN6" s="648" t="str">
        <f>TEXT(start_period_3,"mmm-yy") &amp; " - "&amp; TEXT(end_period_3,"mmm-yy")</f>
        <v>Jan-19 - Dec-19</v>
      </c>
      <c r="BO6" s="648" t="str">
        <f>TEXT(start_period_4,"mmm-yy") &amp; " - "&amp; TEXT(end_period_4,"mmm-yy")</f>
        <v>Jan-20 - Dec-20</v>
      </c>
      <c r="BP6" s="648" t="str">
        <f>TEXT(start_period_5,"mmm-yy") &amp; " - "&amp; TEXT(end_period_5,"mmm-yy")</f>
        <v>Jan-21 - Dec-21</v>
      </c>
      <c r="BQ6" s="648" t="str">
        <f>TEXT(start_period_6,"mmm-yy") &amp; " - "&amp; TEXT(end_period_6,"mmm-yy")</f>
        <v>Jan-22 - Dec-22</v>
      </c>
      <c r="BR6" s="648" t="str">
        <f>TEXT(start_period_7,"mmm-yy") &amp; " - "&amp; TEXT(end_period_7,"mmm-yy")</f>
        <v xml:space="preserve"> - </v>
      </c>
      <c r="BS6" s="648" t="str">
        <f>TEXT(start_period_8,"mmm-yy") &amp; " - "&amp; TEXT(end_period_8,"mmm-yy")</f>
        <v xml:space="preserve"> - </v>
      </c>
      <c r="BT6" s="648" t="str">
        <f>TEXT(start_period_9,"mmm-yy") &amp; " - "&amp; TEXT(end_period_9,"mmm-yy")</f>
        <v xml:space="preserve"> - </v>
      </c>
      <c r="BU6" s="649" t="str">
        <f>TEXT(start_period_10,"mmm-yy") &amp; " - "&amp; TEXT(end_period_10,"mmm-yy")</f>
        <v xml:space="preserve"> - </v>
      </c>
      <c r="BV6" s="45"/>
      <c r="BW6" s="45"/>
      <c r="BZ6" s="43"/>
      <c r="CA6" s="647" t="str">
        <f>TEXT(start_date,"mmm-yy") &amp; " - " &amp; TEXT(end_period_1,"mmm-yy")</f>
        <v>Jan-17 - Dec-17</v>
      </c>
      <c r="CB6" s="648" t="str">
        <f>TEXT(start_period_2,"mmm-yy") &amp; " - "&amp; TEXT(end_period_2,"mmm-yy")</f>
        <v>Jan-18 - Dec-18</v>
      </c>
      <c r="CC6" s="648" t="str">
        <f>TEXT(start_period_3,"mmm-yy") &amp; " - "&amp; TEXT(end_period_3,"mmm-yy")</f>
        <v>Jan-19 - Dec-19</v>
      </c>
      <c r="CD6" s="648" t="str">
        <f>TEXT(start_period_4,"mmm-yy") &amp; " - "&amp; TEXT(end_period_4,"mmm-yy")</f>
        <v>Jan-20 - Dec-20</v>
      </c>
      <c r="CE6" s="648" t="str">
        <f>TEXT(start_period_5,"mmm-yy") &amp; " - "&amp; TEXT(end_period_5,"mmm-yy")</f>
        <v>Jan-21 - Dec-21</v>
      </c>
      <c r="CF6" s="648" t="str">
        <f>TEXT(start_period_6,"mmm-yy") &amp; " - "&amp; TEXT(end_period_6,"mmm-yy")</f>
        <v>Jan-22 - Dec-22</v>
      </c>
      <c r="CG6" s="648" t="str">
        <f>TEXT(start_period_7,"mmm-yy") &amp; " - "&amp; TEXT(end_period_7,"mmm-yy")</f>
        <v xml:space="preserve"> - </v>
      </c>
      <c r="CH6" s="648" t="str">
        <f>TEXT(start_period_8,"mmm-yy") &amp; " - "&amp; TEXT(end_period_8,"mmm-yy")</f>
        <v xml:space="preserve"> - </v>
      </c>
      <c r="CI6" s="648" t="str">
        <f>TEXT(start_period_9,"mmm-yy") &amp; " - "&amp; TEXT(end_period_9,"mmm-yy")</f>
        <v xml:space="preserve"> - </v>
      </c>
      <c r="CJ6" s="649" t="str">
        <f>TEXT(start_period_10,"mmm-yy") &amp; " - "&amp; TEXT(end_period_10,"mmm-yy")</f>
        <v xml:space="preserve"> - </v>
      </c>
      <c r="CK6" s="45"/>
      <c r="CL6" s="45"/>
      <c r="CO6" s="43"/>
      <c r="CP6" s="647" t="str">
        <f>TEXT(start_date,"mmm-yy") &amp; " - " &amp; TEXT(end_period_1,"mmm-yy")</f>
        <v>Jan-17 - Dec-17</v>
      </c>
      <c r="CQ6" s="648" t="str">
        <f>TEXT(start_period_2,"mmm-yy") &amp; " - "&amp; TEXT(end_period_2,"mmm-yy")</f>
        <v>Jan-18 - Dec-18</v>
      </c>
      <c r="CR6" s="648" t="str">
        <f>TEXT(start_period_3,"mmm-yy") &amp; " - "&amp; TEXT(end_period_3,"mmm-yy")</f>
        <v>Jan-19 - Dec-19</v>
      </c>
      <c r="CS6" s="648" t="str">
        <f>TEXT(start_period_4,"mmm-yy") &amp; " - "&amp; TEXT(end_period_4,"mmm-yy")</f>
        <v>Jan-20 - Dec-20</v>
      </c>
      <c r="CT6" s="648" t="str">
        <f>TEXT(start_period_5,"mmm-yy") &amp; " - "&amp; TEXT(end_period_5,"mmm-yy")</f>
        <v>Jan-21 - Dec-21</v>
      </c>
      <c r="CU6" s="648" t="str">
        <f>TEXT(start_period_6,"mmm-yy") &amp; " - "&amp; TEXT(end_period_6,"mmm-yy")</f>
        <v>Jan-22 - Dec-22</v>
      </c>
      <c r="CV6" s="648" t="str">
        <f>TEXT(start_period_7,"mmm-yy") &amp; " - "&amp; TEXT(end_period_7,"mmm-yy")</f>
        <v xml:space="preserve"> - </v>
      </c>
      <c r="CW6" s="648" t="str">
        <f>TEXT(start_period_8,"mmm-yy") &amp; " - "&amp; TEXT(end_period_8,"mmm-yy")</f>
        <v xml:space="preserve"> - </v>
      </c>
      <c r="CX6" s="648" t="str">
        <f>TEXT(start_period_9,"mmm-yy") &amp; " - "&amp; TEXT(end_period_9,"mmm-yy")</f>
        <v xml:space="preserve"> - </v>
      </c>
      <c r="CY6" s="649" t="str">
        <f>TEXT(start_period_10,"mmm-yy") &amp; " - "&amp; TEXT(end_period_10,"mmm-yy")</f>
        <v xml:space="preserve"> - </v>
      </c>
      <c r="CZ6" s="45"/>
      <c r="DA6" s="45"/>
      <c r="DD6" s="43"/>
      <c r="DE6" s="647" t="str">
        <f>TEXT(start_date,"mmm-yy") &amp; " - " &amp; TEXT(end_period_1,"mmm-yy")</f>
        <v>Jan-17 - Dec-17</v>
      </c>
      <c r="DF6" s="648" t="str">
        <f>TEXT(start_period_2,"mmm-yy") &amp; " - "&amp; TEXT(end_period_2,"mmm-yy")</f>
        <v>Jan-18 - Dec-18</v>
      </c>
      <c r="DG6" s="648" t="str">
        <f>TEXT(start_period_3,"mmm-yy") &amp; " - "&amp; TEXT(end_period_3,"mmm-yy")</f>
        <v>Jan-19 - Dec-19</v>
      </c>
      <c r="DH6" s="648" t="str">
        <f>TEXT(start_period_4,"mmm-yy") &amp; " - "&amp; TEXT(end_period_4,"mmm-yy")</f>
        <v>Jan-20 - Dec-20</v>
      </c>
      <c r="DI6" s="648" t="str">
        <f>TEXT(start_period_5,"mmm-yy") &amp; " - "&amp; TEXT(end_period_5,"mmm-yy")</f>
        <v>Jan-21 - Dec-21</v>
      </c>
      <c r="DJ6" s="648" t="str">
        <f>TEXT(start_period_6,"mmm-yy") &amp; " - "&amp; TEXT(end_period_6,"mmm-yy")</f>
        <v>Jan-22 - Dec-22</v>
      </c>
      <c r="DK6" s="648" t="str">
        <f>TEXT(start_period_7,"mmm-yy") &amp; " - "&amp; TEXT(end_period_7,"mmm-yy")</f>
        <v xml:space="preserve"> - </v>
      </c>
      <c r="DL6" s="648" t="str">
        <f>TEXT(start_period_8,"mmm-yy") &amp; " - "&amp; TEXT(end_period_8,"mmm-yy")</f>
        <v xml:space="preserve"> - </v>
      </c>
      <c r="DM6" s="648" t="str">
        <f>TEXT(start_period_9,"mmm-yy") &amp; " - "&amp; TEXT(end_period_9,"mmm-yy")</f>
        <v xml:space="preserve"> - </v>
      </c>
      <c r="DN6" s="649" t="str">
        <f>TEXT(start_period_10,"mmm-yy") &amp; " - "&amp; TEXT(end_period_10,"mmm-yy")</f>
        <v xml:space="preserve"> - </v>
      </c>
      <c r="DO6" s="45"/>
      <c r="DP6" s="45"/>
      <c r="DS6" s="43"/>
      <c r="DT6" s="647" t="str">
        <f>TEXT(start_date,"mmm-yy") &amp; " - " &amp; TEXT(end_period_1,"mmm-yy")</f>
        <v>Jan-17 - Dec-17</v>
      </c>
      <c r="DU6" s="648" t="str">
        <f>TEXT(start_period_2,"mmm-yy") &amp; " - "&amp; TEXT(end_period_2,"mmm-yy")</f>
        <v>Jan-18 - Dec-18</v>
      </c>
      <c r="DV6" s="648" t="str">
        <f>TEXT(start_period_3,"mmm-yy") &amp; " - "&amp; TEXT(end_period_3,"mmm-yy")</f>
        <v>Jan-19 - Dec-19</v>
      </c>
      <c r="DW6" s="648" t="str">
        <f>TEXT(start_period_4,"mmm-yy") &amp; " - "&amp; TEXT(end_period_4,"mmm-yy")</f>
        <v>Jan-20 - Dec-20</v>
      </c>
      <c r="DX6" s="648" t="str">
        <f>TEXT(start_period_5,"mmm-yy") &amp; " - "&amp; TEXT(end_period_5,"mmm-yy")</f>
        <v>Jan-21 - Dec-21</v>
      </c>
      <c r="DY6" s="648" t="str">
        <f>TEXT(start_period_6,"mmm-yy") &amp; " - "&amp; TEXT(end_period_6,"mmm-yy")</f>
        <v>Jan-22 - Dec-22</v>
      </c>
      <c r="DZ6" s="648" t="str">
        <f>TEXT(start_period_7,"mmm-yy") &amp; " - "&amp; TEXT(end_period_7,"mmm-yy")</f>
        <v xml:space="preserve"> - </v>
      </c>
      <c r="EA6" s="648" t="str">
        <f>TEXT(start_period_8,"mmm-yy") &amp; " - "&amp; TEXT(end_period_8,"mmm-yy")</f>
        <v xml:space="preserve"> - </v>
      </c>
      <c r="EB6" s="648" t="str">
        <f>TEXT(start_period_9,"mmm-yy") &amp; " - "&amp; TEXT(end_period_9,"mmm-yy")</f>
        <v xml:space="preserve"> - </v>
      </c>
      <c r="EC6" s="649" t="str">
        <f>TEXT(start_period_10,"mmm-yy") &amp; " - "&amp; TEXT(end_period_10,"mmm-yy")</f>
        <v xml:space="preserve"> - </v>
      </c>
      <c r="ED6" s="45"/>
      <c r="EE6" s="45"/>
      <c r="EH6" s="43"/>
      <c r="EI6" s="647" t="str">
        <f>TEXT(start_date,"mmm-yy") &amp; " - " &amp; TEXT(end_period_1,"mmm-yy")</f>
        <v>Jan-17 - Dec-17</v>
      </c>
      <c r="EJ6" s="648" t="str">
        <f>TEXT(start_period_2,"mmm-yy") &amp; " - "&amp; TEXT(end_period_2,"mmm-yy")</f>
        <v>Jan-18 - Dec-18</v>
      </c>
      <c r="EK6" s="648" t="str">
        <f>TEXT(start_period_3,"mmm-yy") &amp; " - "&amp; TEXT(end_period_3,"mmm-yy")</f>
        <v>Jan-19 - Dec-19</v>
      </c>
      <c r="EL6" s="648" t="str">
        <f>TEXT(start_period_4,"mmm-yy") &amp; " - "&amp; TEXT(end_period_4,"mmm-yy")</f>
        <v>Jan-20 - Dec-20</v>
      </c>
      <c r="EM6" s="648" t="str">
        <f>TEXT(start_period_5,"mmm-yy") &amp; " - "&amp; TEXT(end_period_5,"mmm-yy")</f>
        <v>Jan-21 - Dec-21</v>
      </c>
      <c r="EN6" s="648" t="str">
        <f>TEXT(start_period_6,"mmm-yy") &amp; " - "&amp; TEXT(end_period_6,"mmm-yy")</f>
        <v>Jan-22 - Dec-22</v>
      </c>
      <c r="EO6" s="648" t="str">
        <f>TEXT(start_period_7,"mmm-yy") &amp; " - "&amp; TEXT(end_period_7,"mmm-yy")</f>
        <v xml:space="preserve"> - </v>
      </c>
      <c r="EP6" s="648" t="str">
        <f>TEXT(start_period_8,"mmm-yy") &amp; " - "&amp; TEXT(end_period_8,"mmm-yy")</f>
        <v xml:space="preserve"> - </v>
      </c>
      <c r="EQ6" s="648" t="str">
        <f>TEXT(start_period_9,"mmm-yy") &amp; " - "&amp; TEXT(end_period_9,"mmm-yy")</f>
        <v xml:space="preserve"> - </v>
      </c>
      <c r="ER6" s="649" t="str">
        <f>TEXT(start_period_10,"mmm-yy") &amp; " - "&amp; TEXT(end_period_10,"mmm-yy")</f>
        <v xml:space="preserve"> - </v>
      </c>
      <c r="ES6" s="45"/>
      <c r="ET6" s="45"/>
      <c r="EW6" s="43"/>
      <c r="EX6" s="647" t="str">
        <f>TEXT(start_date,"mmm-yy") &amp; " - " &amp; TEXT(end_period_1,"mmm-yy")</f>
        <v>Jan-17 - Dec-17</v>
      </c>
      <c r="EY6" s="648" t="str">
        <f>TEXT(start_period_2,"mmm-yy") &amp; " - "&amp; TEXT(end_period_2,"mmm-yy")</f>
        <v>Jan-18 - Dec-18</v>
      </c>
      <c r="EZ6" s="648" t="str">
        <f>TEXT(start_period_3,"mmm-yy") &amp; " - "&amp; TEXT(end_period_3,"mmm-yy")</f>
        <v>Jan-19 - Dec-19</v>
      </c>
      <c r="FA6" s="648" t="str">
        <f>TEXT(start_period_4,"mmm-yy") &amp; " - "&amp; TEXT(end_period_4,"mmm-yy")</f>
        <v>Jan-20 - Dec-20</v>
      </c>
      <c r="FB6" s="648" t="str">
        <f>TEXT(start_period_5,"mmm-yy") &amp; " - "&amp; TEXT(end_period_5,"mmm-yy")</f>
        <v>Jan-21 - Dec-21</v>
      </c>
      <c r="FC6" s="648" t="str">
        <f>TEXT(start_period_6,"mmm-yy") &amp; " - "&amp; TEXT(end_period_6,"mmm-yy")</f>
        <v>Jan-22 - Dec-22</v>
      </c>
      <c r="FD6" s="648" t="str">
        <f>TEXT(start_period_7,"mmm-yy") &amp; " - "&amp; TEXT(end_period_7,"mmm-yy")</f>
        <v xml:space="preserve"> - </v>
      </c>
      <c r="FE6" s="648" t="str">
        <f>TEXT(start_period_8,"mmm-yy") &amp; " - "&amp; TEXT(end_period_8,"mmm-yy")</f>
        <v xml:space="preserve"> - </v>
      </c>
      <c r="FF6" s="648" t="str">
        <f>TEXT(start_period_9,"mmm-yy") &amp; " - "&amp; TEXT(end_period_9,"mmm-yy")</f>
        <v xml:space="preserve"> - </v>
      </c>
      <c r="FG6" s="649" t="str">
        <f>TEXT(start_period_10,"mmm-yy") &amp; " - "&amp; TEXT(end_period_10,"mmm-yy")</f>
        <v xml:space="preserve"> - </v>
      </c>
      <c r="FH6" s="45"/>
      <c r="FI6" s="45"/>
    </row>
    <row r="7" spans="1:168" s="240" customFormat="1" ht="15" x14ac:dyDescent="0.25">
      <c r="A7" s="233"/>
      <c r="B7" s="234"/>
      <c r="C7" s="235"/>
      <c r="D7" s="233"/>
      <c r="E7" s="236" t="str">
        <f>IF(AND(budget_revision=Config!$B$41,VLOOKUP('General Information'!$E$65,Config!$B$43:$F$52,5,FALSE)&gt;=COLUMN(E7)),"Actual","Budget")</f>
        <v>Budget</v>
      </c>
      <c r="F7" s="237" t="str">
        <f>IF(AND(budget_revision=Config!$B$41,VLOOKUP('General Information'!$E$65,Config!$B$43:$F$52,5,FALSE)&gt;=COLUMN(F7)),"Actual","Budget")</f>
        <v>Budget</v>
      </c>
      <c r="G7" s="237" t="str">
        <f>IF(AND(budget_revision=Config!$B$41,VLOOKUP('General Information'!$E$65,Config!$B$43:$F$52,5,FALSE)&gt;=COLUMN(G7)),"Actual","Budget")</f>
        <v>Budget</v>
      </c>
      <c r="H7" s="237" t="str">
        <f>IF(AND(budget_revision=Config!$B$41,VLOOKUP('General Information'!$E$65,Config!$B$43:$F$52,5,FALSE)&gt;=COLUMN(H7)),"Actual","Budget")</f>
        <v>Budget</v>
      </c>
      <c r="I7" s="237" t="str">
        <f>IF(AND(budget_revision=Config!$B$41,VLOOKUP('General Information'!$E$65,Config!$B$43:$F$52,5,FALSE)&gt;=COLUMN(I7)),"Actual","Budget")</f>
        <v>Budget</v>
      </c>
      <c r="J7" s="237" t="str">
        <f>IF(AND(budget_revision=Config!$B$41,VLOOKUP('General Information'!$E$65,Config!$B$43:$F$52,5,FALSE)&gt;=COLUMN(J7)),"Actual","Budget")</f>
        <v>Budget</v>
      </c>
      <c r="K7" s="237" t="str">
        <f>IF(AND(budget_revision=Config!$B$41,VLOOKUP('General Information'!$E$65,Config!$B$43:$F$52,5,FALSE)&gt;=COLUMN(K7)),"Actual","Budget")</f>
        <v>Budget</v>
      </c>
      <c r="L7" s="237" t="str">
        <f>IF(AND(budget_revision=Config!$B$41,VLOOKUP('General Information'!$E$65,Config!$B$43:$F$52,5,FALSE)&gt;=COLUMN(L7)),"Actual","Budget")</f>
        <v>Budget</v>
      </c>
      <c r="M7" s="237" t="str">
        <f>IF(AND(budget_revision=Config!$B$41,VLOOKUP('General Information'!$E$65,Config!$B$43:$F$52,5,FALSE)&gt;=COLUMN(M7)),"Actual","Budget")</f>
        <v>Budget</v>
      </c>
      <c r="N7" s="238" t="str">
        <f>IF(AND(budget_revision=Config!$B$41,VLOOKUP('General Information'!$E$65,Config!$B$43:$F$52,5,FALSE)&gt;=COLUMN(N7)),"Actual","Budget")</f>
        <v>Budget</v>
      </c>
      <c r="O7" s="239"/>
      <c r="S7" s="236" t="s">
        <v>39</v>
      </c>
      <c r="T7" s="237" t="s">
        <v>40</v>
      </c>
      <c r="U7" s="237" t="s">
        <v>40</v>
      </c>
      <c r="V7" s="237" t="s">
        <v>40</v>
      </c>
      <c r="W7" s="237" t="s">
        <v>40</v>
      </c>
      <c r="X7" s="237" t="s">
        <v>40</v>
      </c>
      <c r="Y7" s="237" t="s">
        <v>40</v>
      </c>
      <c r="Z7" s="237" t="s">
        <v>40</v>
      </c>
      <c r="AA7" s="237" t="s">
        <v>40</v>
      </c>
      <c r="AB7" s="238" t="s">
        <v>40</v>
      </c>
      <c r="AC7" s="239"/>
      <c r="AD7" s="239"/>
      <c r="AH7" s="236" t="s">
        <v>39</v>
      </c>
      <c r="AI7" s="237" t="s">
        <v>39</v>
      </c>
      <c r="AJ7" s="237" t="s">
        <v>40</v>
      </c>
      <c r="AK7" s="237" t="s">
        <v>40</v>
      </c>
      <c r="AL7" s="237" t="s">
        <v>40</v>
      </c>
      <c r="AM7" s="237" t="s">
        <v>40</v>
      </c>
      <c r="AN7" s="237" t="s">
        <v>40</v>
      </c>
      <c r="AO7" s="237" t="s">
        <v>40</v>
      </c>
      <c r="AP7" s="237" t="s">
        <v>40</v>
      </c>
      <c r="AQ7" s="238" t="s">
        <v>40</v>
      </c>
      <c r="AR7" s="239"/>
      <c r="AS7" s="239"/>
      <c r="AW7" s="236" t="s">
        <v>39</v>
      </c>
      <c r="AX7" s="237" t="s">
        <v>39</v>
      </c>
      <c r="AY7" s="237" t="s">
        <v>39</v>
      </c>
      <c r="AZ7" s="237" t="s">
        <v>40</v>
      </c>
      <c r="BA7" s="237" t="s">
        <v>40</v>
      </c>
      <c r="BB7" s="237" t="s">
        <v>40</v>
      </c>
      <c r="BC7" s="237" t="s">
        <v>40</v>
      </c>
      <c r="BD7" s="237" t="s">
        <v>40</v>
      </c>
      <c r="BE7" s="237" t="s">
        <v>40</v>
      </c>
      <c r="BF7" s="238" t="s">
        <v>40</v>
      </c>
      <c r="BG7" s="239"/>
      <c r="BH7" s="239"/>
      <c r="BL7" s="236" t="s">
        <v>39</v>
      </c>
      <c r="BM7" s="237" t="s">
        <v>39</v>
      </c>
      <c r="BN7" s="237" t="s">
        <v>39</v>
      </c>
      <c r="BO7" s="237" t="s">
        <v>39</v>
      </c>
      <c r="BP7" s="237" t="s">
        <v>40</v>
      </c>
      <c r="BQ7" s="237" t="s">
        <v>40</v>
      </c>
      <c r="BR7" s="237" t="s">
        <v>40</v>
      </c>
      <c r="BS7" s="237" t="s">
        <v>40</v>
      </c>
      <c r="BT7" s="237" t="s">
        <v>40</v>
      </c>
      <c r="BU7" s="238" t="s">
        <v>40</v>
      </c>
      <c r="BV7" s="239"/>
      <c r="BW7" s="239"/>
      <c r="CA7" s="236" t="s">
        <v>39</v>
      </c>
      <c r="CB7" s="237" t="s">
        <v>39</v>
      </c>
      <c r="CC7" s="237" t="s">
        <v>39</v>
      </c>
      <c r="CD7" s="237" t="s">
        <v>39</v>
      </c>
      <c r="CE7" s="237" t="s">
        <v>39</v>
      </c>
      <c r="CF7" s="237" t="s">
        <v>40</v>
      </c>
      <c r="CG7" s="237" t="s">
        <v>40</v>
      </c>
      <c r="CH7" s="237" t="s">
        <v>40</v>
      </c>
      <c r="CI7" s="237" t="s">
        <v>40</v>
      </c>
      <c r="CJ7" s="238" t="s">
        <v>40</v>
      </c>
      <c r="CK7" s="239"/>
      <c r="CL7" s="239"/>
      <c r="CP7" s="236" t="s">
        <v>39</v>
      </c>
      <c r="CQ7" s="237" t="s">
        <v>39</v>
      </c>
      <c r="CR7" s="237" t="s">
        <v>39</v>
      </c>
      <c r="CS7" s="237" t="s">
        <v>39</v>
      </c>
      <c r="CT7" s="237" t="s">
        <v>39</v>
      </c>
      <c r="CU7" s="237" t="s">
        <v>39</v>
      </c>
      <c r="CV7" s="237" t="s">
        <v>40</v>
      </c>
      <c r="CW7" s="237" t="s">
        <v>40</v>
      </c>
      <c r="CX7" s="237" t="s">
        <v>40</v>
      </c>
      <c r="CY7" s="238" t="s">
        <v>40</v>
      </c>
      <c r="CZ7" s="239"/>
      <c r="DA7" s="239"/>
      <c r="DE7" s="236" t="s">
        <v>39</v>
      </c>
      <c r="DF7" s="237" t="s">
        <v>39</v>
      </c>
      <c r="DG7" s="237" t="s">
        <v>39</v>
      </c>
      <c r="DH7" s="237" t="s">
        <v>39</v>
      </c>
      <c r="DI7" s="237" t="s">
        <v>39</v>
      </c>
      <c r="DJ7" s="237" t="s">
        <v>39</v>
      </c>
      <c r="DK7" s="237" t="s">
        <v>39</v>
      </c>
      <c r="DL7" s="237" t="s">
        <v>40</v>
      </c>
      <c r="DM7" s="237" t="s">
        <v>40</v>
      </c>
      <c r="DN7" s="238" t="s">
        <v>40</v>
      </c>
      <c r="DO7" s="239"/>
      <c r="DP7" s="239"/>
      <c r="DT7" s="236" t="s">
        <v>39</v>
      </c>
      <c r="DU7" s="237" t="s">
        <v>39</v>
      </c>
      <c r="DV7" s="237" t="s">
        <v>39</v>
      </c>
      <c r="DW7" s="237" t="s">
        <v>39</v>
      </c>
      <c r="DX7" s="237" t="s">
        <v>39</v>
      </c>
      <c r="DY7" s="237" t="s">
        <v>39</v>
      </c>
      <c r="DZ7" s="237" t="s">
        <v>39</v>
      </c>
      <c r="EA7" s="237" t="s">
        <v>39</v>
      </c>
      <c r="EB7" s="237" t="s">
        <v>40</v>
      </c>
      <c r="EC7" s="238" t="s">
        <v>40</v>
      </c>
      <c r="ED7" s="239"/>
      <c r="EE7" s="239"/>
      <c r="EI7" s="236" t="s">
        <v>39</v>
      </c>
      <c r="EJ7" s="237" t="s">
        <v>39</v>
      </c>
      <c r="EK7" s="237" t="s">
        <v>39</v>
      </c>
      <c r="EL7" s="237" t="s">
        <v>39</v>
      </c>
      <c r="EM7" s="237" t="s">
        <v>39</v>
      </c>
      <c r="EN7" s="237" t="s">
        <v>39</v>
      </c>
      <c r="EO7" s="237" t="s">
        <v>39</v>
      </c>
      <c r="EP7" s="237" t="s">
        <v>39</v>
      </c>
      <c r="EQ7" s="237" t="s">
        <v>39</v>
      </c>
      <c r="ER7" s="238" t="s">
        <v>40</v>
      </c>
      <c r="ES7" s="239"/>
      <c r="ET7" s="239"/>
      <c r="EX7" s="236" t="s">
        <v>39</v>
      </c>
      <c r="EY7" s="237" t="s">
        <v>39</v>
      </c>
      <c r="EZ7" s="237" t="s">
        <v>39</v>
      </c>
      <c r="FA7" s="237" t="s">
        <v>39</v>
      </c>
      <c r="FB7" s="237" t="s">
        <v>39</v>
      </c>
      <c r="FC7" s="237" t="s">
        <v>39</v>
      </c>
      <c r="FD7" s="237" t="s">
        <v>39</v>
      </c>
      <c r="FE7" s="237" t="s">
        <v>39</v>
      </c>
      <c r="FF7" s="237" t="s">
        <v>39</v>
      </c>
      <c r="FG7" s="238" t="s">
        <v>39</v>
      </c>
      <c r="FH7" s="239"/>
      <c r="FI7" s="239"/>
    </row>
    <row r="8" spans="1:168" s="1" customFormat="1" ht="3.95" customHeight="1" x14ac:dyDescent="0.2">
      <c r="B8" s="44"/>
      <c r="C8" s="45"/>
      <c r="D8" s="476"/>
      <c r="E8" s="44"/>
      <c r="F8" s="45"/>
      <c r="G8" s="45"/>
      <c r="H8" s="45"/>
      <c r="I8" s="45"/>
      <c r="J8" s="45"/>
      <c r="K8" s="44"/>
      <c r="L8" s="44"/>
      <c r="M8" s="44"/>
      <c r="N8" s="44"/>
      <c r="O8" s="45"/>
      <c r="Q8" s="476"/>
      <c r="R8" s="476"/>
      <c r="S8" s="44"/>
      <c r="T8" s="45"/>
      <c r="U8" s="45"/>
      <c r="V8" s="45"/>
      <c r="W8" s="45"/>
      <c r="X8" s="45"/>
      <c r="Y8" s="44"/>
      <c r="Z8" s="44"/>
      <c r="AA8" s="44"/>
      <c r="AB8" s="44"/>
      <c r="AC8" s="45"/>
      <c r="AD8" s="45"/>
      <c r="AF8" s="476"/>
      <c r="AG8" s="476"/>
      <c r="AH8" s="44"/>
      <c r="AI8" s="45"/>
      <c r="AJ8" s="45"/>
      <c r="AK8" s="45"/>
      <c r="AL8" s="45"/>
      <c r="AM8" s="45"/>
      <c r="AN8" s="44"/>
      <c r="AO8" s="44"/>
      <c r="AP8" s="44"/>
      <c r="AQ8" s="44"/>
      <c r="AR8" s="45"/>
      <c r="AS8" s="45"/>
      <c r="AV8" s="476"/>
      <c r="AW8" s="44"/>
      <c r="AX8" s="45"/>
      <c r="AY8" s="45"/>
      <c r="AZ8" s="45"/>
      <c r="BA8" s="45"/>
      <c r="BB8" s="45"/>
      <c r="BC8" s="44"/>
      <c r="BD8" s="44"/>
      <c r="BE8" s="44"/>
      <c r="BF8" s="44"/>
      <c r="BG8" s="45"/>
      <c r="BH8" s="45"/>
      <c r="BK8" s="476"/>
      <c r="BL8" s="44"/>
      <c r="BM8" s="45"/>
      <c r="BN8" s="45"/>
      <c r="BO8" s="45"/>
      <c r="BP8" s="45"/>
      <c r="BQ8" s="45"/>
      <c r="BR8" s="44"/>
      <c r="BS8" s="44"/>
      <c r="BT8" s="44"/>
      <c r="BU8" s="44"/>
      <c r="BV8" s="45"/>
      <c r="BW8" s="45"/>
      <c r="BZ8" s="476"/>
      <c r="CA8" s="44"/>
      <c r="CB8" s="45"/>
      <c r="CC8" s="45"/>
      <c r="CD8" s="45"/>
      <c r="CE8" s="45"/>
      <c r="CF8" s="45"/>
      <c r="CG8" s="44"/>
      <c r="CH8" s="44"/>
      <c r="CI8" s="44"/>
      <c r="CJ8" s="44"/>
      <c r="CK8" s="45"/>
      <c r="CL8" s="45"/>
      <c r="CO8" s="476"/>
      <c r="CP8" s="44"/>
      <c r="CQ8" s="45"/>
      <c r="CR8" s="45"/>
      <c r="CS8" s="45"/>
      <c r="CT8" s="45"/>
      <c r="CU8" s="45"/>
      <c r="CV8" s="44"/>
      <c r="CW8" s="44"/>
      <c r="CX8" s="44"/>
      <c r="CY8" s="44"/>
      <c r="CZ8" s="45"/>
      <c r="DA8" s="45"/>
      <c r="DD8" s="476"/>
      <c r="DE8" s="44"/>
      <c r="DF8" s="45"/>
      <c r="DG8" s="45"/>
      <c r="DH8" s="45"/>
      <c r="DI8" s="45"/>
      <c r="DJ8" s="45"/>
      <c r="DK8" s="44"/>
      <c r="DL8" s="44"/>
      <c r="DM8" s="44"/>
      <c r="DN8" s="44"/>
      <c r="DO8" s="45"/>
      <c r="DP8" s="45"/>
      <c r="DS8" s="476"/>
      <c r="DT8" s="44"/>
      <c r="DU8" s="45"/>
      <c r="DV8" s="45"/>
      <c r="DW8" s="45"/>
      <c r="DX8" s="45"/>
      <c r="DY8" s="45"/>
      <c r="DZ8" s="44"/>
      <c r="EA8" s="44"/>
      <c r="EB8" s="44"/>
      <c r="EC8" s="44"/>
      <c r="ED8" s="45"/>
      <c r="EE8" s="45"/>
      <c r="EH8" s="476"/>
      <c r="EI8" s="44"/>
      <c r="EJ8" s="45"/>
      <c r="EK8" s="45"/>
      <c r="EL8" s="45"/>
      <c r="EM8" s="45"/>
      <c r="EN8" s="45"/>
      <c r="EO8" s="44"/>
      <c r="EP8" s="44"/>
      <c r="EQ8" s="44"/>
      <c r="ER8" s="44"/>
      <c r="ES8" s="45"/>
      <c r="ET8" s="45"/>
      <c r="EW8" s="476"/>
      <c r="EX8" s="44"/>
      <c r="EY8" s="45"/>
      <c r="EZ8" s="45"/>
      <c r="FA8" s="45"/>
      <c r="FB8" s="45"/>
      <c r="FC8" s="45"/>
      <c r="FD8" s="44"/>
      <c r="FE8" s="44"/>
      <c r="FF8" s="44"/>
      <c r="FG8" s="44"/>
      <c r="FH8" s="45"/>
      <c r="FI8" s="45"/>
    </row>
    <row r="9" spans="1:168" ht="1.5" customHeight="1" x14ac:dyDescent="0.2">
      <c r="S9" s="1"/>
    </row>
    <row r="10" spans="1:168" s="184" customFormat="1" ht="4.5" hidden="1" customHeight="1" x14ac:dyDescent="0.2">
      <c r="D10" s="449"/>
      <c r="Q10" s="449"/>
      <c r="R10" s="449"/>
      <c r="AF10" s="449"/>
      <c r="AG10" s="449"/>
      <c r="AV10" s="449"/>
      <c r="BK10" s="449"/>
      <c r="BZ10" s="449"/>
      <c r="CO10" s="449"/>
      <c r="DD10" s="449"/>
      <c r="DS10" s="449"/>
      <c r="EH10" s="449"/>
      <c r="EW10" s="449"/>
    </row>
    <row r="11" spans="1:168" s="476" customFormat="1" ht="15" hidden="1" customHeight="1" x14ac:dyDescent="0.25">
      <c r="A11" s="788" t="s">
        <v>474</v>
      </c>
      <c r="B11" s="788"/>
      <c r="C11" s="788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7"/>
      <c r="S11" s="501"/>
      <c r="T11" s="183"/>
      <c r="U11" s="183"/>
      <c r="V11" s="183"/>
      <c r="W11" s="183"/>
      <c r="X11" s="183"/>
      <c r="Y11" s="183"/>
      <c r="Z11" s="183"/>
      <c r="AA11" s="183"/>
      <c r="AB11" s="183"/>
      <c r="AC11" s="177"/>
      <c r="AD11" s="802"/>
      <c r="AE11" s="790"/>
      <c r="AF11" s="486"/>
      <c r="AG11" s="486"/>
      <c r="AH11" s="501" t="s">
        <v>379</v>
      </c>
      <c r="AI11" s="183"/>
      <c r="AJ11" s="183"/>
      <c r="AK11" s="183"/>
      <c r="AL11" s="183"/>
      <c r="AM11" s="183"/>
      <c r="AN11" s="183"/>
      <c r="AO11" s="183"/>
      <c r="AP11" s="183"/>
      <c r="AQ11" s="183"/>
      <c r="AR11" s="177"/>
      <c r="AS11" s="802"/>
      <c r="AT11" s="790"/>
      <c r="AU11" s="486"/>
      <c r="AV11" s="486"/>
      <c r="AW11" s="501" t="s">
        <v>379</v>
      </c>
      <c r="AX11" s="183"/>
      <c r="AY11" s="183"/>
      <c r="AZ11" s="183"/>
      <c r="BA11" s="183"/>
      <c r="BB11" s="183"/>
      <c r="BC11" s="183"/>
      <c r="BD11" s="183"/>
      <c r="BE11" s="183"/>
      <c r="BF11" s="183"/>
      <c r="BG11" s="177"/>
      <c r="BH11" s="802"/>
      <c r="BI11" s="790"/>
      <c r="BJ11" s="486"/>
      <c r="BK11" s="486"/>
      <c r="BL11" s="501" t="s">
        <v>379</v>
      </c>
      <c r="BM11" s="183"/>
      <c r="BN11" s="183"/>
      <c r="BO11" s="183"/>
      <c r="BP11" s="183"/>
      <c r="BQ11" s="183"/>
      <c r="BR11" s="183"/>
      <c r="BS11" s="183"/>
      <c r="BT11" s="183"/>
      <c r="BU11" s="183"/>
      <c r="BV11" s="177"/>
      <c r="BW11" s="802"/>
      <c r="BX11" s="790"/>
      <c r="BY11" s="486"/>
      <c r="BZ11" s="486"/>
      <c r="CA11" s="501" t="s">
        <v>379</v>
      </c>
      <c r="CB11" s="183"/>
      <c r="CC11" s="183"/>
      <c r="CD11" s="183"/>
      <c r="CE11" s="183"/>
      <c r="CF11" s="183"/>
      <c r="CG11" s="183"/>
      <c r="CH11" s="183"/>
      <c r="CI11" s="183"/>
      <c r="CJ11" s="183"/>
      <c r="CK11" s="177"/>
      <c r="CL11" s="802"/>
      <c r="CM11" s="790"/>
      <c r="CN11" s="486"/>
      <c r="CO11" s="486"/>
      <c r="CP11" s="501" t="s">
        <v>379</v>
      </c>
      <c r="CQ11" s="183"/>
      <c r="CR11" s="183"/>
      <c r="CS11" s="183"/>
      <c r="CT11" s="183"/>
      <c r="CU11" s="183"/>
      <c r="CV11" s="183"/>
      <c r="CW11" s="183"/>
      <c r="CX11" s="183"/>
      <c r="CY11" s="183"/>
      <c r="CZ11" s="177"/>
      <c r="DA11" s="802"/>
      <c r="DB11" s="790"/>
      <c r="DC11" s="486"/>
      <c r="DD11" s="486"/>
      <c r="DE11" s="501" t="s">
        <v>379</v>
      </c>
      <c r="DF11" s="183"/>
      <c r="DG11" s="183"/>
      <c r="DH11" s="183"/>
      <c r="DI11" s="183"/>
      <c r="DJ11" s="183"/>
      <c r="DK11" s="183"/>
      <c r="DL11" s="183"/>
      <c r="DM11" s="183"/>
      <c r="DN11" s="183"/>
      <c r="DO11" s="177"/>
      <c r="DP11" s="802"/>
      <c r="DQ11" s="790"/>
      <c r="DR11" s="486"/>
      <c r="DS11" s="486"/>
      <c r="DT11" s="501" t="s">
        <v>379</v>
      </c>
      <c r="DU11" s="183"/>
      <c r="DV11" s="183"/>
      <c r="DW11" s="183"/>
      <c r="DX11" s="183"/>
      <c r="DY11" s="183"/>
      <c r="DZ11" s="183"/>
      <c r="EA11" s="183"/>
      <c r="EB11" s="183"/>
      <c r="EC11" s="183"/>
      <c r="ED11" s="177"/>
      <c r="EE11" s="802"/>
      <c r="EF11" s="790"/>
      <c r="EG11" s="486"/>
      <c r="EH11" s="486"/>
      <c r="EI11" s="501" t="s">
        <v>379</v>
      </c>
      <c r="EJ11" s="183"/>
      <c r="EK11" s="183"/>
      <c r="EL11" s="183"/>
      <c r="EM11" s="183"/>
      <c r="EN11" s="183"/>
      <c r="EO11" s="183"/>
      <c r="EP11" s="183"/>
      <c r="EQ11" s="183"/>
      <c r="ER11" s="183"/>
      <c r="ES11" s="177"/>
      <c r="ET11" s="802"/>
      <c r="EU11" s="790"/>
      <c r="EV11" s="486"/>
      <c r="EW11" s="486"/>
      <c r="EX11" s="501" t="s">
        <v>379</v>
      </c>
      <c r="EY11" s="183"/>
      <c r="EZ11" s="183"/>
      <c r="FA11" s="183"/>
      <c r="FB11" s="183"/>
      <c r="FC11" s="183"/>
      <c r="FD11" s="183"/>
      <c r="FE11" s="183"/>
      <c r="FF11" s="183"/>
      <c r="FG11" s="183"/>
      <c r="FH11" s="177"/>
      <c r="FI11" s="802"/>
      <c r="FJ11" s="790"/>
      <c r="FK11" s="486"/>
      <c r="FL11" s="486"/>
    </row>
    <row r="12" spans="1:168" ht="15" hidden="1" customHeight="1" thickBot="1" x14ac:dyDescent="0.25">
      <c r="B12" s="792" t="s">
        <v>150</v>
      </c>
      <c r="C12" s="792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52" t="s">
        <v>1</v>
      </c>
      <c r="P12" s="440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52" t="s">
        <v>1</v>
      </c>
      <c r="AD12" s="802"/>
      <c r="AE12" s="790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52" t="s">
        <v>1</v>
      </c>
      <c r="AS12" s="802"/>
      <c r="AT12" s="790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52" t="s">
        <v>1</v>
      </c>
      <c r="BH12" s="802"/>
      <c r="BI12" s="790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52" t="s">
        <v>1</v>
      </c>
      <c r="BW12" s="802"/>
      <c r="BX12" s="790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52" t="s">
        <v>1</v>
      </c>
      <c r="CL12" s="802"/>
      <c r="CM12" s="790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52" t="s">
        <v>1</v>
      </c>
      <c r="DA12" s="802"/>
      <c r="DB12" s="790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52" t="s">
        <v>1</v>
      </c>
      <c r="DP12" s="802"/>
      <c r="DQ12" s="790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52" t="s">
        <v>1</v>
      </c>
      <c r="EE12" s="802"/>
      <c r="EF12" s="790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52" t="s">
        <v>1</v>
      </c>
      <c r="ET12" s="802"/>
      <c r="EU12" s="790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52" t="s">
        <v>1</v>
      </c>
      <c r="FI12" s="802"/>
      <c r="FJ12" s="790"/>
    </row>
    <row r="13" spans="1:168" hidden="1" x14ac:dyDescent="0.2">
      <c r="B13" s="796" t="s">
        <v>451</v>
      </c>
      <c r="C13" s="79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05">
        <f>SUM(E13:N13)</f>
        <v>0</v>
      </c>
      <c r="P13" s="47"/>
      <c r="S13" s="227"/>
      <c r="T13" s="216"/>
      <c r="U13" s="216"/>
      <c r="V13" s="216"/>
      <c r="W13" s="216"/>
      <c r="X13" s="216"/>
      <c r="Y13" s="216"/>
      <c r="Z13" s="216"/>
      <c r="AA13" s="216"/>
      <c r="AB13" s="216"/>
      <c r="AC13" s="205">
        <f>SUM(S13:AB13)</f>
        <v>0</v>
      </c>
      <c r="AD13" s="47"/>
      <c r="AE13" s="47"/>
      <c r="AH13" s="140">
        <f>S13</f>
        <v>0</v>
      </c>
      <c r="AI13" s="256"/>
      <c r="AJ13" s="216"/>
      <c r="AK13" s="216"/>
      <c r="AL13" s="216"/>
      <c r="AM13" s="216"/>
      <c r="AN13" s="216"/>
      <c r="AO13" s="216"/>
      <c r="AP13" s="216"/>
      <c r="AQ13" s="216"/>
      <c r="AR13" s="205">
        <f>SUM(AH13:AQ13)</f>
        <v>0</v>
      </c>
      <c r="AS13" s="47"/>
      <c r="AT13" s="47"/>
      <c r="AW13" s="140">
        <f t="shared" ref="AW13:AX15" si="0">AH13</f>
        <v>0</v>
      </c>
      <c r="AX13" s="259">
        <f t="shared" si="0"/>
        <v>0</v>
      </c>
      <c r="AY13" s="256"/>
      <c r="AZ13" s="216"/>
      <c r="BA13" s="216"/>
      <c r="BB13" s="216"/>
      <c r="BC13" s="216"/>
      <c r="BD13" s="216"/>
      <c r="BE13" s="216"/>
      <c r="BF13" s="216"/>
      <c r="BG13" s="205">
        <f>SUM(AW13:BF13)</f>
        <v>0</v>
      </c>
      <c r="BH13" s="47"/>
      <c r="BI13" s="47"/>
      <c r="BL13" s="140">
        <f t="shared" ref="BL13:BN15" si="1">AW13</f>
        <v>0</v>
      </c>
      <c r="BM13" s="159">
        <f t="shared" si="1"/>
        <v>0</v>
      </c>
      <c r="BN13" s="259">
        <f t="shared" si="1"/>
        <v>0</v>
      </c>
      <c r="BO13" s="256"/>
      <c r="BP13" s="216"/>
      <c r="BQ13" s="216"/>
      <c r="BR13" s="216"/>
      <c r="BS13" s="216"/>
      <c r="BT13" s="216"/>
      <c r="BU13" s="216"/>
      <c r="BV13" s="205">
        <f>SUM(BL13:BU13)</f>
        <v>0</v>
      </c>
      <c r="BW13" s="47"/>
      <c r="BX13" s="47"/>
      <c r="CA13" s="140">
        <f t="shared" ref="CA13:CD15" si="2">BL13</f>
        <v>0</v>
      </c>
      <c r="CB13" s="159">
        <f t="shared" si="2"/>
        <v>0</v>
      </c>
      <c r="CC13" s="159">
        <f t="shared" si="2"/>
        <v>0</v>
      </c>
      <c r="CD13" s="259">
        <f t="shared" si="2"/>
        <v>0</v>
      </c>
      <c r="CE13" s="256"/>
      <c r="CF13" s="216"/>
      <c r="CG13" s="216"/>
      <c r="CH13" s="216"/>
      <c r="CI13" s="216"/>
      <c r="CJ13" s="216"/>
      <c r="CK13" s="205">
        <f>SUM(CA13:CJ13)</f>
        <v>0</v>
      </c>
      <c r="CL13" s="47"/>
      <c r="CM13" s="47"/>
      <c r="CP13" s="140">
        <f t="shared" ref="CP13:CT15" si="3">CA13</f>
        <v>0</v>
      </c>
      <c r="CQ13" s="159">
        <f t="shared" si="3"/>
        <v>0</v>
      </c>
      <c r="CR13" s="159">
        <f t="shared" si="3"/>
        <v>0</v>
      </c>
      <c r="CS13" s="159">
        <f t="shared" si="3"/>
        <v>0</v>
      </c>
      <c r="CT13" s="259">
        <f t="shared" si="3"/>
        <v>0</v>
      </c>
      <c r="CU13" s="256"/>
      <c r="CV13" s="216"/>
      <c r="CW13" s="216"/>
      <c r="CX13" s="216"/>
      <c r="CY13" s="216"/>
      <c r="CZ13" s="205">
        <f>SUM(CP13:CY13)</f>
        <v>0</v>
      </c>
      <c r="DA13" s="47"/>
      <c r="DB13" s="47"/>
      <c r="DE13" s="140">
        <f t="shared" ref="DE13:DJ15" si="4">CP13</f>
        <v>0</v>
      </c>
      <c r="DF13" s="159">
        <f t="shared" si="4"/>
        <v>0</v>
      </c>
      <c r="DG13" s="159">
        <f t="shared" si="4"/>
        <v>0</v>
      </c>
      <c r="DH13" s="159">
        <f t="shared" si="4"/>
        <v>0</v>
      </c>
      <c r="DI13" s="159">
        <f t="shared" si="4"/>
        <v>0</v>
      </c>
      <c r="DJ13" s="259">
        <f t="shared" si="4"/>
        <v>0</v>
      </c>
      <c r="DK13" s="256"/>
      <c r="DL13" s="216"/>
      <c r="DM13" s="216"/>
      <c r="DN13" s="216"/>
      <c r="DO13" s="205">
        <f>SUM(DE13:DN13)</f>
        <v>0</v>
      </c>
      <c r="DP13" s="47"/>
      <c r="DQ13" s="47"/>
      <c r="DT13" s="140">
        <f t="shared" ref="DT13:DZ15" si="5">DE13</f>
        <v>0</v>
      </c>
      <c r="DU13" s="159">
        <f t="shared" si="5"/>
        <v>0</v>
      </c>
      <c r="DV13" s="159">
        <f t="shared" si="5"/>
        <v>0</v>
      </c>
      <c r="DW13" s="159">
        <f t="shared" si="5"/>
        <v>0</v>
      </c>
      <c r="DX13" s="159">
        <f t="shared" si="5"/>
        <v>0</v>
      </c>
      <c r="DY13" s="159">
        <f t="shared" si="5"/>
        <v>0</v>
      </c>
      <c r="DZ13" s="259">
        <f t="shared" si="5"/>
        <v>0</v>
      </c>
      <c r="EA13" s="256"/>
      <c r="EB13" s="216"/>
      <c r="EC13" s="216"/>
      <c r="ED13" s="205">
        <f>SUM(DT13:EC13)</f>
        <v>0</v>
      </c>
      <c r="EE13" s="47"/>
      <c r="EF13" s="47"/>
      <c r="EI13" s="140">
        <f t="shared" ref="EI13:EP15" si="6">DT13</f>
        <v>0</v>
      </c>
      <c r="EJ13" s="159">
        <f t="shared" si="6"/>
        <v>0</v>
      </c>
      <c r="EK13" s="159">
        <f t="shared" si="6"/>
        <v>0</v>
      </c>
      <c r="EL13" s="159">
        <f t="shared" si="6"/>
        <v>0</v>
      </c>
      <c r="EM13" s="159">
        <f t="shared" si="6"/>
        <v>0</v>
      </c>
      <c r="EN13" s="159">
        <f t="shared" si="6"/>
        <v>0</v>
      </c>
      <c r="EO13" s="159">
        <f t="shared" si="6"/>
        <v>0</v>
      </c>
      <c r="EP13" s="259">
        <f t="shared" si="6"/>
        <v>0</v>
      </c>
      <c r="EQ13" s="256"/>
      <c r="ER13" s="216"/>
      <c r="ES13" s="205">
        <f>SUM(EI13:ER13)</f>
        <v>0</v>
      </c>
      <c r="ET13" s="47"/>
      <c r="EU13" s="47"/>
      <c r="EX13" s="140">
        <f t="shared" ref="EX13:FF15" si="7">EI13</f>
        <v>0</v>
      </c>
      <c r="EY13" s="159">
        <f t="shared" si="7"/>
        <v>0</v>
      </c>
      <c r="EZ13" s="159">
        <f t="shared" si="7"/>
        <v>0</v>
      </c>
      <c r="FA13" s="159">
        <f t="shared" si="7"/>
        <v>0</v>
      </c>
      <c r="FB13" s="159">
        <f t="shared" si="7"/>
        <v>0</v>
      </c>
      <c r="FC13" s="159">
        <f t="shared" si="7"/>
        <v>0</v>
      </c>
      <c r="FD13" s="159">
        <f t="shared" si="7"/>
        <v>0</v>
      </c>
      <c r="FE13" s="159">
        <f t="shared" si="7"/>
        <v>0</v>
      </c>
      <c r="FF13" s="259">
        <f t="shared" si="7"/>
        <v>0</v>
      </c>
      <c r="FG13" s="256"/>
      <c r="FH13" s="205">
        <f>SUM(EX13:FG13)</f>
        <v>0</v>
      </c>
      <c r="FI13" s="47"/>
      <c r="FJ13" s="47"/>
    </row>
    <row r="14" spans="1:168" hidden="1" x14ac:dyDescent="0.2">
      <c r="B14" s="797" t="s">
        <v>158</v>
      </c>
      <c r="C14" s="797"/>
      <c r="E14" s="4">
        <f ca="1">IF(E$7="Actual",OFFSET(E14,0,VLOOKUP(COLUMN(E14),Config!$F$44:$G$52,2,FALSE)-COLUMN($E14)),0)</f>
        <v>0</v>
      </c>
      <c r="F14" s="49">
        <f ca="1">IF(F$7="Actual",OFFSET(F14,0,VLOOKUP(COLUMN(F14),Config!$F$44:$G$52,2,FALSE)-COLUMN($E14)),0)</f>
        <v>0</v>
      </c>
      <c r="G14" s="49">
        <f ca="1">IF(G$7="Actual",OFFSET(G14,0,VLOOKUP(COLUMN(G14),Config!$F$44:$G$52,2,FALSE)-COLUMN($E14)),0)</f>
        <v>0</v>
      </c>
      <c r="H14" s="49">
        <f ca="1">IF(H$7="Actual",OFFSET(H14,0,VLOOKUP(COLUMN(H14),Config!$F$44:$G$52,2,FALSE)-COLUMN($E14)),0)</f>
        <v>0</v>
      </c>
      <c r="I14" s="49">
        <f ca="1">IF(I$7="Actual",OFFSET(I14,0,VLOOKUP(COLUMN(I14),Config!$F$44:$G$52,2,FALSE)-COLUMN($E14)),0)</f>
        <v>0</v>
      </c>
      <c r="J14" s="49">
        <f ca="1">IF(J$7="Actual",OFFSET(J14,0,VLOOKUP(COLUMN(J14),Config!$F$44:$G$52,2,FALSE)-COLUMN($E14)),0)</f>
        <v>0</v>
      </c>
      <c r="K14" s="49">
        <f ca="1">IF(K$7="Actual",OFFSET(K14,0,VLOOKUP(COLUMN(K14),Config!$F$44:$G$52,2,FALSE)-COLUMN($E14)),0)</f>
        <v>0</v>
      </c>
      <c r="L14" s="49">
        <f ca="1">IF(L$7="Actual",OFFSET(L14,0,VLOOKUP(COLUMN(L14),Config!$F$44:$G$52,2,FALSE)-COLUMN($E14)),0)</f>
        <v>0</v>
      </c>
      <c r="M14" s="49">
        <f ca="1">IF(M$7="Actual",OFFSET(M14,0,VLOOKUP(COLUMN(M14),Config!$F$44:$G$52,2,FALSE)-COLUMN($E14)),0)</f>
        <v>0</v>
      </c>
      <c r="N14" s="49">
        <f ca="1">IF(N$7="Actual",OFFSET(N14,0,VLOOKUP(COLUMN(N14),Config!$F$44:$G$52,2,FALSE)-COLUMN($E14)),0)</f>
        <v>0</v>
      </c>
      <c r="O14" s="49">
        <f ca="1">SUM(E14:N14)</f>
        <v>0</v>
      </c>
      <c r="P14" s="47"/>
      <c r="S14" s="228"/>
      <c r="T14" s="49">
        <v>0</v>
      </c>
      <c r="U14" s="49">
        <v>0</v>
      </c>
      <c r="V14" s="49">
        <v>0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f>SUM(S14:AB14)</f>
        <v>0</v>
      </c>
      <c r="AD14" s="47"/>
      <c r="AE14" s="47"/>
      <c r="AH14" s="4">
        <f>S14</f>
        <v>0</v>
      </c>
      <c r="AI14" s="257"/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0</v>
      </c>
      <c r="AR14" s="49">
        <f>SUM(AH14:AQ14)</f>
        <v>0</v>
      </c>
      <c r="AS14" s="47"/>
      <c r="AT14" s="47"/>
      <c r="AW14" s="4">
        <f t="shared" si="0"/>
        <v>0</v>
      </c>
      <c r="AX14" s="49">
        <f t="shared" si="0"/>
        <v>0</v>
      </c>
      <c r="AY14" s="257"/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f>SUM(AW14:BF14)</f>
        <v>0</v>
      </c>
      <c r="BH14" s="47"/>
      <c r="BI14" s="47"/>
      <c r="BL14" s="4">
        <f t="shared" si="1"/>
        <v>0</v>
      </c>
      <c r="BM14" s="49">
        <f t="shared" si="1"/>
        <v>0</v>
      </c>
      <c r="BN14" s="49">
        <f t="shared" si="1"/>
        <v>0</v>
      </c>
      <c r="BO14" s="257"/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f>SUM(BL14:BU14)</f>
        <v>0</v>
      </c>
      <c r="BW14" s="47"/>
      <c r="BX14" s="47"/>
      <c r="CA14" s="4">
        <f t="shared" si="2"/>
        <v>0</v>
      </c>
      <c r="CB14" s="49">
        <f t="shared" si="2"/>
        <v>0</v>
      </c>
      <c r="CC14" s="49">
        <f t="shared" si="2"/>
        <v>0</v>
      </c>
      <c r="CD14" s="49">
        <f t="shared" si="2"/>
        <v>0</v>
      </c>
      <c r="CE14" s="257"/>
      <c r="CF14" s="49">
        <v>0</v>
      </c>
      <c r="CG14" s="49">
        <v>0</v>
      </c>
      <c r="CH14" s="49">
        <v>0</v>
      </c>
      <c r="CI14" s="49">
        <v>0</v>
      </c>
      <c r="CJ14" s="49">
        <v>0</v>
      </c>
      <c r="CK14" s="49">
        <f>SUM(CA14:CJ14)</f>
        <v>0</v>
      </c>
      <c r="CL14" s="47"/>
      <c r="CM14" s="47"/>
      <c r="CP14" s="4">
        <f t="shared" si="3"/>
        <v>0</v>
      </c>
      <c r="CQ14" s="49">
        <f t="shared" si="3"/>
        <v>0</v>
      </c>
      <c r="CR14" s="49">
        <f t="shared" si="3"/>
        <v>0</v>
      </c>
      <c r="CS14" s="49">
        <f t="shared" si="3"/>
        <v>0</v>
      </c>
      <c r="CT14" s="49">
        <f t="shared" si="3"/>
        <v>0</v>
      </c>
      <c r="CU14" s="257"/>
      <c r="CV14" s="49">
        <v>0</v>
      </c>
      <c r="CW14" s="49">
        <v>0</v>
      </c>
      <c r="CX14" s="49">
        <v>0</v>
      </c>
      <c r="CY14" s="49">
        <v>0</v>
      </c>
      <c r="CZ14" s="49">
        <f>SUM(CP14:CY14)</f>
        <v>0</v>
      </c>
      <c r="DA14" s="47"/>
      <c r="DB14" s="47"/>
      <c r="DE14" s="4">
        <f t="shared" si="4"/>
        <v>0</v>
      </c>
      <c r="DF14" s="49">
        <f t="shared" si="4"/>
        <v>0</v>
      </c>
      <c r="DG14" s="49">
        <f t="shared" si="4"/>
        <v>0</v>
      </c>
      <c r="DH14" s="49">
        <f t="shared" si="4"/>
        <v>0</v>
      </c>
      <c r="DI14" s="49">
        <f t="shared" si="4"/>
        <v>0</v>
      </c>
      <c r="DJ14" s="49">
        <f t="shared" si="4"/>
        <v>0</v>
      </c>
      <c r="DK14" s="257"/>
      <c r="DL14" s="49">
        <v>0</v>
      </c>
      <c r="DM14" s="49">
        <v>0</v>
      </c>
      <c r="DN14" s="49">
        <v>0</v>
      </c>
      <c r="DO14" s="49">
        <f>SUM(DE14:DN14)</f>
        <v>0</v>
      </c>
      <c r="DP14" s="47"/>
      <c r="DQ14" s="47"/>
      <c r="DT14" s="4">
        <f t="shared" si="5"/>
        <v>0</v>
      </c>
      <c r="DU14" s="49">
        <f t="shared" si="5"/>
        <v>0</v>
      </c>
      <c r="DV14" s="49">
        <f t="shared" si="5"/>
        <v>0</v>
      </c>
      <c r="DW14" s="49">
        <f t="shared" si="5"/>
        <v>0</v>
      </c>
      <c r="DX14" s="49">
        <f t="shared" si="5"/>
        <v>0</v>
      </c>
      <c r="DY14" s="49">
        <f t="shared" si="5"/>
        <v>0</v>
      </c>
      <c r="DZ14" s="49">
        <f t="shared" si="5"/>
        <v>0</v>
      </c>
      <c r="EA14" s="257"/>
      <c r="EB14" s="49">
        <v>0</v>
      </c>
      <c r="EC14" s="49">
        <v>0</v>
      </c>
      <c r="ED14" s="49">
        <f>SUM(DT14:EC14)</f>
        <v>0</v>
      </c>
      <c r="EE14" s="47"/>
      <c r="EF14" s="47"/>
      <c r="EI14" s="4">
        <f t="shared" si="6"/>
        <v>0</v>
      </c>
      <c r="EJ14" s="49">
        <f t="shared" si="6"/>
        <v>0</v>
      </c>
      <c r="EK14" s="49">
        <f t="shared" si="6"/>
        <v>0</v>
      </c>
      <c r="EL14" s="49">
        <f t="shared" si="6"/>
        <v>0</v>
      </c>
      <c r="EM14" s="49">
        <f t="shared" si="6"/>
        <v>0</v>
      </c>
      <c r="EN14" s="49">
        <f t="shared" si="6"/>
        <v>0</v>
      </c>
      <c r="EO14" s="49">
        <f t="shared" si="6"/>
        <v>0</v>
      </c>
      <c r="EP14" s="49">
        <f t="shared" si="6"/>
        <v>0</v>
      </c>
      <c r="EQ14" s="257"/>
      <c r="ER14" s="49">
        <v>0</v>
      </c>
      <c r="ES14" s="49">
        <f>SUM(EI14:ER14)</f>
        <v>0</v>
      </c>
      <c r="ET14" s="47"/>
      <c r="EU14" s="47"/>
      <c r="EX14" s="4">
        <f t="shared" si="7"/>
        <v>0</v>
      </c>
      <c r="EY14" s="49">
        <f t="shared" si="7"/>
        <v>0</v>
      </c>
      <c r="EZ14" s="49">
        <f t="shared" si="7"/>
        <v>0</v>
      </c>
      <c r="FA14" s="49">
        <f t="shared" si="7"/>
        <v>0</v>
      </c>
      <c r="FB14" s="49">
        <f t="shared" si="7"/>
        <v>0</v>
      </c>
      <c r="FC14" s="49">
        <f t="shared" si="7"/>
        <v>0</v>
      </c>
      <c r="FD14" s="49">
        <f t="shared" si="7"/>
        <v>0</v>
      </c>
      <c r="FE14" s="49">
        <f t="shared" si="7"/>
        <v>0</v>
      </c>
      <c r="FF14" s="49">
        <f t="shared" si="7"/>
        <v>0</v>
      </c>
      <c r="FG14" s="257"/>
      <c r="FH14" s="49">
        <f>SUM(EX14:FG14)</f>
        <v>0</v>
      </c>
      <c r="FI14" s="47"/>
      <c r="FJ14" s="47"/>
    </row>
    <row r="15" spans="1:168" hidden="1" x14ac:dyDescent="0.2">
      <c r="B15" s="797" t="s">
        <v>241</v>
      </c>
      <c r="C15" s="797"/>
      <c r="E15" s="4">
        <f ca="1">IF(E$7="Actual",OFFSET(E15,0,VLOOKUP(COLUMN(E15),Config!$F$44:$G$52,2,FALSE)-COLUMN($E15)),0)</f>
        <v>0</v>
      </c>
      <c r="F15" s="49">
        <f ca="1">IF(F$7="Actual",OFFSET(F15,0,VLOOKUP(COLUMN(F15),Config!$F$44:$G$52,2,FALSE)-COLUMN($E15)),0)</f>
        <v>0</v>
      </c>
      <c r="G15" s="49">
        <f ca="1">IF(G$7="Actual",OFFSET(G15,0,VLOOKUP(COLUMN(G15),Config!$F$44:$G$52,2,FALSE)-COLUMN($E15)),0)</f>
        <v>0</v>
      </c>
      <c r="H15" s="49">
        <f ca="1">IF(H$7="Actual",OFFSET(H15,0,VLOOKUP(COLUMN(H15),Config!$F$44:$G$52,2,FALSE)-COLUMN($E15)),0)</f>
        <v>0</v>
      </c>
      <c r="I15" s="49">
        <f ca="1">IF(I$7="Actual",OFFSET(I15,0,VLOOKUP(COLUMN(I15),Config!$F$44:$G$52,2,FALSE)-COLUMN($E15)),0)</f>
        <v>0</v>
      </c>
      <c r="J15" s="49">
        <f ca="1">IF(J$7="Actual",OFFSET(J15,0,VLOOKUP(COLUMN(J15),Config!$F$44:$G$52,2,FALSE)-COLUMN($E15)),0)</f>
        <v>0</v>
      </c>
      <c r="K15" s="49">
        <f ca="1">IF(K$7="Actual",OFFSET(K15,0,VLOOKUP(COLUMN(K15),Config!$F$44:$G$52,2,FALSE)-COLUMN($E15)),0)</f>
        <v>0</v>
      </c>
      <c r="L15" s="49">
        <f ca="1">IF(L$7="Actual",OFFSET(L15,0,VLOOKUP(COLUMN(L15),Config!$F$44:$G$52,2,FALSE)-COLUMN($E15)),0)</f>
        <v>0</v>
      </c>
      <c r="M15" s="49">
        <f ca="1">IF(M$7="Actual",OFFSET(M15,0,VLOOKUP(COLUMN(M15),Config!$F$44:$G$52,2,FALSE)-COLUMN($E15)),0)</f>
        <v>0</v>
      </c>
      <c r="N15" s="49">
        <f ca="1">IF(N$7="Actual",OFFSET(N15,0,VLOOKUP(COLUMN(N15),Config!$F$44:$G$52,2,FALSE)-COLUMN($E15)),0)</f>
        <v>0</v>
      </c>
      <c r="O15" s="49">
        <f ca="1">SUM(E15:N15)</f>
        <v>0</v>
      </c>
      <c r="P15" s="47"/>
      <c r="S15" s="228"/>
      <c r="T15" s="49">
        <v>0</v>
      </c>
      <c r="U15" s="49">
        <v>0</v>
      </c>
      <c r="V15" s="49">
        <v>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f>SUM(S15:AB15)</f>
        <v>0</v>
      </c>
      <c r="AD15" s="47"/>
      <c r="AE15" s="47"/>
      <c r="AH15" s="4">
        <f>S15</f>
        <v>0</v>
      </c>
      <c r="AI15" s="257"/>
      <c r="AJ15" s="49">
        <v>0</v>
      </c>
      <c r="AK15" s="49">
        <v>0</v>
      </c>
      <c r="AL15" s="49">
        <v>0</v>
      </c>
      <c r="AM15" s="49">
        <v>0</v>
      </c>
      <c r="AN15" s="49">
        <v>0</v>
      </c>
      <c r="AO15" s="49">
        <v>0</v>
      </c>
      <c r="AP15" s="49">
        <v>0</v>
      </c>
      <c r="AQ15" s="49">
        <v>0</v>
      </c>
      <c r="AR15" s="49">
        <f>SUM(AH15:AQ15)</f>
        <v>0</v>
      </c>
      <c r="AS15" s="47"/>
      <c r="AT15" s="47"/>
      <c r="AW15" s="4">
        <f t="shared" si="0"/>
        <v>0</v>
      </c>
      <c r="AX15" s="49">
        <f t="shared" si="0"/>
        <v>0</v>
      </c>
      <c r="AY15" s="257"/>
      <c r="AZ15" s="49">
        <v>0</v>
      </c>
      <c r="BA15" s="49">
        <v>0</v>
      </c>
      <c r="BB15" s="49">
        <v>0</v>
      </c>
      <c r="BC15" s="49">
        <v>0</v>
      </c>
      <c r="BD15" s="49">
        <v>0</v>
      </c>
      <c r="BE15" s="49">
        <v>0</v>
      </c>
      <c r="BF15" s="49">
        <v>0</v>
      </c>
      <c r="BG15" s="49">
        <f>SUM(AW15:BF15)</f>
        <v>0</v>
      </c>
      <c r="BH15" s="47"/>
      <c r="BI15" s="47"/>
      <c r="BL15" s="4">
        <f t="shared" si="1"/>
        <v>0</v>
      </c>
      <c r="BM15" s="49">
        <f t="shared" si="1"/>
        <v>0</v>
      </c>
      <c r="BN15" s="49">
        <f t="shared" si="1"/>
        <v>0</v>
      </c>
      <c r="BO15" s="257"/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f>SUM(BL15:BU15)</f>
        <v>0</v>
      </c>
      <c r="BW15" s="47"/>
      <c r="BX15" s="47"/>
      <c r="CA15" s="4">
        <f t="shared" si="2"/>
        <v>0</v>
      </c>
      <c r="CB15" s="49">
        <f t="shared" si="2"/>
        <v>0</v>
      </c>
      <c r="CC15" s="49">
        <f t="shared" si="2"/>
        <v>0</v>
      </c>
      <c r="CD15" s="49">
        <f t="shared" si="2"/>
        <v>0</v>
      </c>
      <c r="CE15" s="257"/>
      <c r="CF15" s="49">
        <v>0</v>
      </c>
      <c r="CG15" s="49">
        <v>0</v>
      </c>
      <c r="CH15" s="49">
        <v>0</v>
      </c>
      <c r="CI15" s="49">
        <v>0</v>
      </c>
      <c r="CJ15" s="49">
        <v>0</v>
      </c>
      <c r="CK15" s="49">
        <f>SUM(CA15:CJ15)</f>
        <v>0</v>
      </c>
      <c r="CL15" s="47"/>
      <c r="CM15" s="47"/>
      <c r="CP15" s="4">
        <f t="shared" si="3"/>
        <v>0</v>
      </c>
      <c r="CQ15" s="49">
        <f t="shared" si="3"/>
        <v>0</v>
      </c>
      <c r="CR15" s="49">
        <f t="shared" si="3"/>
        <v>0</v>
      </c>
      <c r="CS15" s="49">
        <f t="shared" si="3"/>
        <v>0</v>
      </c>
      <c r="CT15" s="49">
        <f t="shared" si="3"/>
        <v>0</v>
      </c>
      <c r="CU15" s="257"/>
      <c r="CV15" s="49">
        <v>0</v>
      </c>
      <c r="CW15" s="49">
        <v>0</v>
      </c>
      <c r="CX15" s="49">
        <v>0</v>
      </c>
      <c r="CY15" s="49">
        <v>0</v>
      </c>
      <c r="CZ15" s="49">
        <f>SUM(CP15:CY15)</f>
        <v>0</v>
      </c>
      <c r="DA15" s="47"/>
      <c r="DB15" s="47"/>
      <c r="DE15" s="4">
        <f t="shared" si="4"/>
        <v>0</v>
      </c>
      <c r="DF15" s="49">
        <f t="shared" si="4"/>
        <v>0</v>
      </c>
      <c r="DG15" s="49">
        <f t="shared" si="4"/>
        <v>0</v>
      </c>
      <c r="DH15" s="49">
        <f t="shared" si="4"/>
        <v>0</v>
      </c>
      <c r="DI15" s="49">
        <f t="shared" si="4"/>
        <v>0</v>
      </c>
      <c r="DJ15" s="49">
        <f t="shared" si="4"/>
        <v>0</v>
      </c>
      <c r="DK15" s="257"/>
      <c r="DL15" s="49">
        <v>0</v>
      </c>
      <c r="DM15" s="49">
        <v>0</v>
      </c>
      <c r="DN15" s="49">
        <v>0</v>
      </c>
      <c r="DO15" s="49">
        <f>SUM(DE15:DN15)</f>
        <v>0</v>
      </c>
      <c r="DP15" s="47"/>
      <c r="DQ15" s="47"/>
      <c r="DT15" s="4">
        <f t="shared" si="5"/>
        <v>0</v>
      </c>
      <c r="DU15" s="49">
        <f t="shared" si="5"/>
        <v>0</v>
      </c>
      <c r="DV15" s="49">
        <f t="shared" si="5"/>
        <v>0</v>
      </c>
      <c r="DW15" s="49">
        <f t="shared" si="5"/>
        <v>0</v>
      </c>
      <c r="DX15" s="49">
        <f t="shared" si="5"/>
        <v>0</v>
      </c>
      <c r="DY15" s="49">
        <f t="shared" si="5"/>
        <v>0</v>
      </c>
      <c r="DZ15" s="49">
        <f t="shared" si="5"/>
        <v>0</v>
      </c>
      <c r="EA15" s="257"/>
      <c r="EB15" s="49">
        <v>0</v>
      </c>
      <c r="EC15" s="49">
        <v>0</v>
      </c>
      <c r="ED15" s="49">
        <f>SUM(DT15:EC15)</f>
        <v>0</v>
      </c>
      <c r="EE15" s="47"/>
      <c r="EF15" s="47"/>
      <c r="EI15" s="4">
        <f t="shared" si="6"/>
        <v>0</v>
      </c>
      <c r="EJ15" s="49">
        <f t="shared" si="6"/>
        <v>0</v>
      </c>
      <c r="EK15" s="49">
        <f t="shared" si="6"/>
        <v>0</v>
      </c>
      <c r="EL15" s="49">
        <f t="shared" si="6"/>
        <v>0</v>
      </c>
      <c r="EM15" s="49">
        <f t="shared" si="6"/>
        <v>0</v>
      </c>
      <c r="EN15" s="49">
        <f t="shared" si="6"/>
        <v>0</v>
      </c>
      <c r="EO15" s="49">
        <f t="shared" si="6"/>
        <v>0</v>
      </c>
      <c r="EP15" s="49">
        <f t="shared" si="6"/>
        <v>0</v>
      </c>
      <c r="EQ15" s="257"/>
      <c r="ER15" s="49">
        <v>0</v>
      </c>
      <c r="ES15" s="49">
        <f>SUM(EI15:ER15)</f>
        <v>0</v>
      </c>
      <c r="ET15" s="47"/>
      <c r="EU15" s="47"/>
      <c r="EX15" s="4">
        <f t="shared" si="7"/>
        <v>0</v>
      </c>
      <c r="EY15" s="49">
        <f t="shared" si="7"/>
        <v>0</v>
      </c>
      <c r="EZ15" s="49">
        <f t="shared" si="7"/>
        <v>0</v>
      </c>
      <c r="FA15" s="49">
        <f t="shared" si="7"/>
        <v>0</v>
      </c>
      <c r="FB15" s="49">
        <f t="shared" si="7"/>
        <v>0</v>
      </c>
      <c r="FC15" s="49">
        <f t="shared" si="7"/>
        <v>0</v>
      </c>
      <c r="FD15" s="49">
        <f t="shared" si="7"/>
        <v>0</v>
      </c>
      <c r="FE15" s="49">
        <f t="shared" si="7"/>
        <v>0</v>
      </c>
      <c r="FF15" s="49">
        <f t="shared" si="7"/>
        <v>0</v>
      </c>
      <c r="FG15" s="257"/>
      <c r="FH15" s="49">
        <f>SUM(EX15:FG15)</f>
        <v>0</v>
      </c>
      <c r="FI15" s="47"/>
      <c r="FJ15" s="47"/>
    </row>
    <row r="16" spans="1:168" hidden="1" x14ac:dyDescent="0.2">
      <c r="B16" s="797" t="s">
        <v>237</v>
      </c>
      <c r="C16" s="797"/>
      <c r="E16" s="4">
        <v>0</v>
      </c>
      <c r="F16" s="49">
        <f ca="1">E23</f>
        <v>-3961509</v>
      </c>
      <c r="G16" s="49">
        <f ca="1">F23</f>
        <v>-8121093.4500000002</v>
      </c>
      <c r="H16" s="49">
        <f t="shared" ref="H16:N16" ca="1" si="8">G23</f>
        <v>-12488657.122499999</v>
      </c>
      <c r="I16" s="49">
        <f t="shared" ca="1" si="8"/>
        <v>-17074598.978625</v>
      </c>
      <c r="J16" s="49">
        <f t="shared" ca="1" si="8"/>
        <v>-21889837.92755625</v>
      </c>
      <c r="K16" s="49">
        <f t="shared" ca="1" si="8"/>
        <v>-26945838.823934063</v>
      </c>
      <c r="L16" s="49">
        <f t="shared" ca="1" si="8"/>
        <v>-26945838.823934063</v>
      </c>
      <c r="M16" s="49">
        <f t="shared" ca="1" si="8"/>
        <v>-26945838.823934063</v>
      </c>
      <c r="N16" s="49">
        <f t="shared" ca="1" si="8"/>
        <v>-26945838.823934063</v>
      </c>
      <c r="O16" s="132" t="s">
        <v>26</v>
      </c>
      <c r="P16" s="133"/>
      <c r="S16" s="4">
        <v>0</v>
      </c>
      <c r="T16" s="49">
        <f>S23</f>
        <v>0</v>
      </c>
      <c r="U16" s="49">
        <f t="shared" ref="U16:AB16" si="9">T23</f>
        <v>0</v>
      </c>
      <c r="V16" s="49">
        <f t="shared" si="9"/>
        <v>0</v>
      </c>
      <c r="W16" s="49">
        <f t="shared" si="9"/>
        <v>0</v>
      </c>
      <c r="X16" s="49">
        <f t="shared" si="9"/>
        <v>0</v>
      </c>
      <c r="Y16" s="49">
        <f t="shared" si="9"/>
        <v>0</v>
      </c>
      <c r="Z16" s="49">
        <f t="shared" si="9"/>
        <v>0</v>
      </c>
      <c r="AA16" s="49">
        <f t="shared" si="9"/>
        <v>0</v>
      </c>
      <c r="AB16" s="49">
        <f t="shared" si="9"/>
        <v>0</v>
      </c>
      <c r="AC16" s="132" t="s">
        <v>26</v>
      </c>
      <c r="AD16" s="47"/>
      <c r="AE16" s="47"/>
      <c r="AH16" s="4">
        <f>S16</f>
        <v>0</v>
      </c>
      <c r="AI16" s="49">
        <f>AH23</f>
        <v>0</v>
      </c>
      <c r="AJ16" s="49">
        <f t="shared" ref="AJ16:AQ16" si="10">AI23</f>
        <v>0</v>
      </c>
      <c r="AK16" s="49">
        <f t="shared" si="10"/>
        <v>0</v>
      </c>
      <c r="AL16" s="49">
        <f t="shared" si="10"/>
        <v>0</v>
      </c>
      <c r="AM16" s="49">
        <f t="shared" si="10"/>
        <v>0</v>
      </c>
      <c r="AN16" s="49">
        <f t="shared" si="10"/>
        <v>0</v>
      </c>
      <c r="AO16" s="49">
        <f t="shared" si="10"/>
        <v>0</v>
      </c>
      <c r="AP16" s="49">
        <f t="shared" si="10"/>
        <v>0</v>
      </c>
      <c r="AQ16" s="49">
        <f t="shared" si="10"/>
        <v>0</v>
      </c>
      <c r="AR16" s="132" t="s">
        <v>26</v>
      </c>
      <c r="AS16" s="47"/>
      <c r="AT16" s="47"/>
      <c r="AW16" s="4">
        <f>AH16</f>
        <v>0</v>
      </c>
      <c r="AX16" s="49">
        <f>AW23</f>
        <v>0</v>
      </c>
      <c r="AY16" s="49">
        <f t="shared" ref="AY16:BF16" si="11">AX23</f>
        <v>0</v>
      </c>
      <c r="AZ16" s="49">
        <f t="shared" si="11"/>
        <v>0</v>
      </c>
      <c r="BA16" s="49">
        <f t="shared" si="11"/>
        <v>0</v>
      </c>
      <c r="BB16" s="49">
        <f t="shared" si="11"/>
        <v>0</v>
      </c>
      <c r="BC16" s="49">
        <f t="shared" si="11"/>
        <v>0</v>
      </c>
      <c r="BD16" s="49">
        <f t="shared" si="11"/>
        <v>0</v>
      </c>
      <c r="BE16" s="49">
        <f t="shared" si="11"/>
        <v>0</v>
      </c>
      <c r="BF16" s="49">
        <f t="shared" si="11"/>
        <v>0</v>
      </c>
      <c r="BG16" s="132" t="s">
        <v>26</v>
      </c>
      <c r="BH16" s="47"/>
      <c r="BI16" s="47"/>
      <c r="BL16" s="4">
        <f>AW16</f>
        <v>0</v>
      </c>
      <c r="BM16" s="49">
        <f>BL23</f>
        <v>0</v>
      </c>
      <c r="BN16" s="49">
        <f t="shared" ref="BN16:BU16" si="12">BM23</f>
        <v>0</v>
      </c>
      <c r="BO16" s="49">
        <f t="shared" si="12"/>
        <v>0</v>
      </c>
      <c r="BP16" s="49">
        <f t="shared" si="12"/>
        <v>0</v>
      </c>
      <c r="BQ16" s="49">
        <f t="shared" si="12"/>
        <v>0</v>
      </c>
      <c r="BR16" s="49">
        <f t="shared" si="12"/>
        <v>0</v>
      </c>
      <c r="BS16" s="49">
        <f t="shared" si="12"/>
        <v>0</v>
      </c>
      <c r="BT16" s="49">
        <f t="shared" si="12"/>
        <v>0</v>
      </c>
      <c r="BU16" s="49">
        <f t="shared" si="12"/>
        <v>0</v>
      </c>
      <c r="BV16" s="132" t="s">
        <v>26</v>
      </c>
      <c r="BW16" s="47"/>
      <c r="BX16" s="47"/>
      <c r="CA16" s="4">
        <f>BL16</f>
        <v>0</v>
      </c>
      <c r="CB16" s="49">
        <f>CA23</f>
        <v>0</v>
      </c>
      <c r="CC16" s="49">
        <f t="shared" ref="CC16:CJ16" si="13">CB23</f>
        <v>0</v>
      </c>
      <c r="CD16" s="49">
        <f t="shared" si="13"/>
        <v>0</v>
      </c>
      <c r="CE16" s="49">
        <f t="shared" si="13"/>
        <v>0</v>
      </c>
      <c r="CF16" s="49">
        <f t="shared" si="13"/>
        <v>0</v>
      </c>
      <c r="CG16" s="49">
        <f t="shared" si="13"/>
        <v>0</v>
      </c>
      <c r="CH16" s="49">
        <f t="shared" si="13"/>
        <v>0</v>
      </c>
      <c r="CI16" s="49">
        <f t="shared" si="13"/>
        <v>0</v>
      </c>
      <c r="CJ16" s="49">
        <f t="shared" si="13"/>
        <v>0</v>
      </c>
      <c r="CK16" s="132" t="s">
        <v>26</v>
      </c>
      <c r="CL16" s="47"/>
      <c r="CM16" s="47"/>
      <c r="CP16" s="4">
        <f>CA16</f>
        <v>0</v>
      </c>
      <c r="CQ16" s="49">
        <f>CP23</f>
        <v>0</v>
      </c>
      <c r="CR16" s="49">
        <f t="shared" ref="CR16:CY16" si="14">CQ23</f>
        <v>0</v>
      </c>
      <c r="CS16" s="49">
        <f t="shared" si="14"/>
        <v>0</v>
      </c>
      <c r="CT16" s="49">
        <f t="shared" si="14"/>
        <v>0</v>
      </c>
      <c r="CU16" s="49">
        <f t="shared" si="14"/>
        <v>0</v>
      </c>
      <c r="CV16" s="49">
        <f t="shared" si="14"/>
        <v>0</v>
      </c>
      <c r="CW16" s="49">
        <f t="shared" si="14"/>
        <v>0</v>
      </c>
      <c r="CX16" s="49">
        <f t="shared" si="14"/>
        <v>0</v>
      </c>
      <c r="CY16" s="49">
        <f t="shared" si="14"/>
        <v>0</v>
      </c>
      <c r="CZ16" s="132" t="s">
        <v>26</v>
      </c>
      <c r="DA16" s="47"/>
      <c r="DB16" s="47"/>
      <c r="DE16" s="4">
        <f>CP16</f>
        <v>0</v>
      </c>
      <c r="DF16" s="49">
        <f>DE23</f>
        <v>0</v>
      </c>
      <c r="DG16" s="49">
        <f t="shared" ref="DG16:DN16" si="15">DF23</f>
        <v>0</v>
      </c>
      <c r="DH16" s="49">
        <f t="shared" si="15"/>
        <v>0</v>
      </c>
      <c r="DI16" s="49">
        <f t="shared" si="15"/>
        <v>0</v>
      </c>
      <c r="DJ16" s="49">
        <f t="shared" si="15"/>
        <v>0</v>
      </c>
      <c r="DK16" s="49">
        <f t="shared" si="15"/>
        <v>0</v>
      </c>
      <c r="DL16" s="49">
        <f t="shared" si="15"/>
        <v>0</v>
      </c>
      <c r="DM16" s="49">
        <f t="shared" si="15"/>
        <v>0</v>
      </c>
      <c r="DN16" s="49">
        <f t="shared" si="15"/>
        <v>0</v>
      </c>
      <c r="DO16" s="132" t="s">
        <v>26</v>
      </c>
      <c r="DP16" s="47"/>
      <c r="DQ16" s="47"/>
      <c r="DT16" s="4">
        <f>DE16</f>
        <v>0</v>
      </c>
      <c r="DU16" s="49">
        <f>DT23</f>
        <v>0</v>
      </c>
      <c r="DV16" s="49">
        <f t="shared" ref="DV16:EC16" si="16">DU23</f>
        <v>0</v>
      </c>
      <c r="DW16" s="49">
        <f t="shared" si="16"/>
        <v>0</v>
      </c>
      <c r="DX16" s="49">
        <f t="shared" si="16"/>
        <v>0</v>
      </c>
      <c r="DY16" s="49">
        <f t="shared" si="16"/>
        <v>0</v>
      </c>
      <c r="DZ16" s="49">
        <f t="shared" si="16"/>
        <v>0</v>
      </c>
      <c r="EA16" s="49">
        <f t="shared" si="16"/>
        <v>0</v>
      </c>
      <c r="EB16" s="49">
        <f t="shared" si="16"/>
        <v>0</v>
      </c>
      <c r="EC16" s="49">
        <f t="shared" si="16"/>
        <v>0</v>
      </c>
      <c r="ED16" s="132" t="s">
        <v>26</v>
      </c>
      <c r="EE16" s="47"/>
      <c r="EF16" s="47"/>
      <c r="EI16" s="4">
        <f>DT16</f>
        <v>0</v>
      </c>
      <c r="EJ16" s="49">
        <f>EI23</f>
        <v>0</v>
      </c>
      <c r="EK16" s="49">
        <f t="shared" ref="EK16:ER16" si="17">EJ23</f>
        <v>0</v>
      </c>
      <c r="EL16" s="49">
        <f t="shared" si="17"/>
        <v>0</v>
      </c>
      <c r="EM16" s="49">
        <f t="shared" si="17"/>
        <v>0</v>
      </c>
      <c r="EN16" s="49">
        <f t="shared" si="17"/>
        <v>0</v>
      </c>
      <c r="EO16" s="49">
        <f t="shared" si="17"/>
        <v>0</v>
      </c>
      <c r="EP16" s="49">
        <f t="shared" si="17"/>
        <v>0</v>
      </c>
      <c r="EQ16" s="49">
        <f t="shared" si="17"/>
        <v>0</v>
      </c>
      <c r="ER16" s="49">
        <f t="shared" si="17"/>
        <v>0</v>
      </c>
      <c r="ES16" s="132" t="s">
        <v>26</v>
      </c>
      <c r="ET16" s="47"/>
      <c r="EU16" s="47"/>
      <c r="EX16" s="4">
        <f>EI16</f>
        <v>0</v>
      </c>
      <c r="EY16" s="49">
        <f>EX23</f>
        <v>0</v>
      </c>
      <c r="EZ16" s="49">
        <f t="shared" ref="EZ16:FG16" si="18">EY23</f>
        <v>0</v>
      </c>
      <c r="FA16" s="49">
        <f t="shared" si="18"/>
        <v>0</v>
      </c>
      <c r="FB16" s="49">
        <f t="shared" si="18"/>
        <v>0</v>
      </c>
      <c r="FC16" s="49">
        <f t="shared" si="18"/>
        <v>0</v>
      </c>
      <c r="FD16" s="49">
        <f t="shared" si="18"/>
        <v>0</v>
      </c>
      <c r="FE16" s="49">
        <f t="shared" si="18"/>
        <v>0</v>
      </c>
      <c r="FF16" s="49">
        <f t="shared" si="18"/>
        <v>0</v>
      </c>
      <c r="FG16" s="49">
        <f t="shared" si="18"/>
        <v>0</v>
      </c>
      <c r="FH16" s="132" t="s">
        <v>26</v>
      </c>
      <c r="FI16" s="47"/>
      <c r="FJ16" s="47"/>
    </row>
    <row r="17" spans="1:168" s="64" customFormat="1" hidden="1" x14ac:dyDescent="0.2">
      <c r="B17" s="798" t="s">
        <v>391</v>
      </c>
      <c r="C17" s="798"/>
      <c r="D17" s="206"/>
      <c r="E17" s="61">
        <f t="shared" ref="E17:N17" ca="1" si="19">SUM(E13:E16)</f>
        <v>0</v>
      </c>
      <c r="F17" s="62">
        <f t="shared" ca="1" si="19"/>
        <v>-3961509</v>
      </c>
      <c r="G17" s="62">
        <f t="shared" ca="1" si="19"/>
        <v>-8121093.4500000002</v>
      </c>
      <c r="H17" s="62">
        <f t="shared" ca="1" si="19"/>
        <v>-12488657.122499999</v>
      </c>
      <c r="I17" s="62">
        <f t="shared" ca="1" si="19"/>
        <v>-17074598.978625</v>
      </c>
      <c r="J17" s="62">
        <f t="shared" ca="1" si="19"/>
        <v>-21889837.92755625</v>
      </c>
      <c r="K17" s="62">
        <f t="shared" ca="1" si="19"/>
        <v>-26945838.823934063</v>
      </c>
      <c r="L17" s="62">
        <f t="shared" ca="1" si="19"/>
        <v>-26945838.823934063</v>
      </c>
      <c r="M17" s="62">
        <f t="shared" ca="1" si="19"/>
        <v>-26945838.823934063</v>
      </c>
      <c r="N17" s="62">
        <f t="shared" ca="1" si="19"/>
        <v>-26945838.823934063</v>
      </c>
      <c r="O17" s="646" t="s">
        <v>26</v>
      </c>
      <c r="P17" s="48"/>
      <c r="Q17" s="206"/>
      <c r="R17" s="206"/>
      <c r="S17" s="61">
        <f t="shared" ref="S17:AB17" si="20">SUM(S13:S16)</f>
        <v>0</v>
      </c>
      <c r="T17" s="62">
        <f t="shared" si="20"/>
        <v>0</v>
      </c>
      <c r="U17" s="62">
        <f t="shared" si="20"/>
        <v>0</v>
      </c>
      <c r="V17" s="62">
        <f t="shared" si="20"/>
        <v>0</v>
      </c>
      <c r="W17" s="62">
        <f t="shared" si="20"/>
        <v>0</v>
      </c>
      <c r="X17" s="62">
        <f t="shared" si="20"/>
        <v>0</v>
      </c>
      <c r="Y17" s="62">
        <f t="shared" si="20"/>
        <v>0</v>
      </c>
      <c r="Z17" s="62">
        <f t="shared" si="20"/>
        <v>0</v>
      </c>
      <c r="AA17" s="62">
        <f t="shared" si="20"/>
        <v>0</v>
      </c>
      <c r="AB17" s="62">
        <f t="shared" si="20"/>
        <v>0</v>
      </c>
      <c r="AC17" s="646" t="s">
        <v>26</v>
      </c>
      <c r="AD17" s="47"/>
      <c r="AE17" s="47"/>
      <c r="AF17" s="206"/>
      <c r="AG17" s="206"/>
      <c r="AH17" s="61">
        <f t="shared" ref="AH17:AQ17" si="21">SUM(AH13:AH16)</f>
        <v>0</v>
      </c>
      <c r="AI17" s="62">
        <f t="shared" si="21"/>
        <v>0</v>
      </c>
      <c r="AJ17" s="62">
        <f t="shared" si="21"/>
        <v>0</v>
      </c>
      <c r="AK17" s="62">
        <f t="shared" si="21"/>
        <v>0</v>
      </c>
      <c r="AL17" s="62">
        <f t="shared" si="21"/>
        <v>0</v>
      </c>
      <c r="AM17" s="62">
        <f t="shared" si="21"/>
        <v>0</v>
      </c>
      <c r="AN17" s="62">
        <f t="shared" si="21"/>
        <v>0</v>
      </c>
      <c r="AO17" s="62">
        <f t="shared" si="21"/>
        <v>0</v>
      </c>
      <c r="AP17" s="62">
        <f t="shared" si="21"/>
        <v>0</v>
      </c>
      <c r="AQ17" s="62">
        <f t="shared" si="21"/>
        <v>0</v>
      </c>
      <c r="AR17" s="646" t="s">
        <v>26</v>
      </c>
      <c r="AS17" s="47"/>
      <c r="AT17" s="47"/>
      <c r="AV17" s="206"/>
      <c r="AW17" s="61">
        <f t="shared" ref="AW17:BF17" si="22">SUM(AW13:AW16)</f>
        <v>0</v>
      </c>
      <c r="AX17" s="62">
        <f t="shared" si="22"/>
        <v>0</v>
      </c>
      <c r="AY17" s="62">
        <f t="shared" si="22"/>
        <v>0</v>
      </c>
      <c r="AZ17" s="62">
        <f t="shared" si="22"/>
        <v>0</v>
      </c>
      <c r="BA17" s="62">
        <f t="shared" si="22"/>
        <v>0</v>
      </c>
      <c r="BB17" s="62">
        <f t="shared" si="22"/>
        <v>0</v>
      </c>
      <c r="BC17" s="62">
        <f t="shared" si="22"/>
        <v>0</v>
      </c>
      <c r="BD17" s="62">
        <f t="shared" si="22"/>
        <v>0</v>
      </c>
      <c r="BE17" s="62">
        <f t="shared" si="22"/>
        <v>0</v>
      </c>
      <c r="BF17" s="62">
        <f t="shared" si="22"/>
        <v>0</v>
      </c>
      <c r="BG17" s="646" t="s">
        <v>26</v>
      </c>
      <c r="BH17" s="47"/>
      <c r="BI17" s="47"/>
      <c r="BK17" s="206"/>
      <c r="BL17" s="61">
        <f t="shared" ref="BL17:BU17" si="23">SUM(BL13:BL16)</f>
        <v>0</v>
      </c>
      <c r="BM17" s="62">
        <f t="shared" si="23"/>
        <v>0</v>
      </c>
      <c r="BN17" s="62">
        <f t="shared" si="23"/>
        <v>0</v>
      </c>
      <c r="BO17" s="62">
        <f t="shared" si="23"/>
        <v>0</v>
      </c>
      <c r="BP17" s="62">
        <f t="shared" si="23"/>
        <v>0</v>
      </c>
      <c r="BQ17" s="62">
        <f t="shared" si="23"/>
        <v>0</v>
      </c>
      <c r="BR17" s="62">
        <f t="shared" si="23"/>
        <v>0</v>
      </c>
      <c r="BS17" s="62">
        <f t="shared" si="23"/>
        <v>0</v>
      </c>
      <c r="BT17" s="62">
        <f t="shared" si="23"/>
        <v>0</v>
      </c>
      <c r="BU17" s="62">
        <f t="shared" si="23"/>
        <v>0</v>
      </c>
      <c r="BV17" s="646" t="s">
        <v>26</v>
      </c>
      <c r="BW17" s="47"/>
      <c r="BX17" s="47"/>
      <c r="BZ17" s="206"/>
      <c r="CA17" s="61">
        <f t="shared" ref="CA17:CJ17" si="24">SUM(CA13:CA16)</f>
        <v>0</v>
      </c>
      <c r="CB17" s="62">
        <f t="shared" si="24"/>
        <v>0</v>
      </c>
      <c r="CC17" s="62">
        <f t="shared" si="24"/>
        <v>0</v>
      </c>
      <c r="CD17" s="62">
        <f t="shared" si="24"/>
        <v>0</v>
      </c>
      <c r="CE17" s="62">
        <f t="shared" si="24"/>
        <v>0</v>
      </c>
      <c r="CF17" s="62">
        <f t="shared" si="24"/>
        <v>0</v>
      </c>
      <c r="CG17" s="62">
        <f t="shared" si="24"/>
        <v>0</v>
      </c>
      <c r="CH17" s="62">
        <f t="shared" si="24"/>
        <v>0</v>
      </c>
      <c r="CI17" s="62">
        <f t="shared" si="24"/>
        <v>0</v>
      </c>
      <c r="CJ17" s="62">
        <f t="shared" si="24"/>
        <v>0</v>
      </c>
      <c r="CK17" s="646" t="s">
        <v>26</v>
      </c>
      <c r="CL17" s="47"/>
      <c r="CM17" s="47"/>
      <c r="CO17" s="206"/>
      <c r="CP17" s="61">
        <f t="shared" ref="CP17:CY17" si="25">SUM(CP13:CP16)</f>
        <v>0</v>
      </c>
      <c r="CQ17" s="62">
        <f t="shared" si="25"/>
        <v>0</v>
      </c>
      <c r="CR17" s="62">
        <f t="shared" si="25"/>
        <v>0</v>
      </c>
      <c r="CS17" s="62">
        <f t="shared" si="25"/>
        <v>0</v>
      </c>
      <c r="CT17" s="62">
        <f t="shared" si="25"/>
        <v>0</v>
      </c>
      <c r="CU17" s="62">
        <f t="shared" si="25"/>
        <v>0</v>
      </c>
      <c r="CV17" s="62">
        <f t="shared" si="25"/>
        <v>0</v>
      </c>
      <c r="CW17" s="62">
        <f t="shared" si="25"/>
        <v>0</v>
      </c>
      <c r="CX17" s="62">
        <f t="shared" si="25"/>
        <v>0</v>
      </c>
      <c r="CY17" s="62">
        <f t="shared" si="25"/>
        <v>0</v>
      </c>
      <c r="CZ17" s="646" t="s">
        <v>26</v>
      </c>
      <c r="DA17" s="47"/>
      <c r="DB17" s="47"/>
      <c r="DD17" s="206"/>
      <c r="DE17" s="61">
        <f t="shared" ref="DE17:DN17" si="26">SUM(DE13:DE16)</f>
        <v>0</v>
      </c>
      <c r="DF17" s="62">
        <f t="shared" si="26"/>
        <v>0</v>
      </c>
      <c r="DG17" s="62">
        <f t="shared" si="26"/>
        <v>0</v>
      </c>
      <c r="DH17" s="62">
        <f t="shared" si="26"/>
        <v>0</v>
      </c>
      <c r="DI17" s="62">
        <f t="shared" si="26"/>
        <v>0</v>
      </c>
      <c r="DJ17" s="62">
        <f t="shared" si="26"/>
        <v>0</v>
      </c>
      <c r="DK17" s="62">
        <f t="shared" si="26"/>
        <v>0</v>
      </c>
      <c r="DL17" s="62">
        <f t="shared" si="26"/>
        <v>0</v>
      </c>
      <c r="DM17" s="62">
        <f t="shared" si="26"/>
        <v>0</v>
      </c>
      <c r="DN17" s="62">
        <f t="shared" si="26"/>
        <v>0</v>
      </c>
      <c r="DO17" s="646" t="s">
        <v>26</v>
      </c>
      <c r="DP17" s="47"/>
      <c r="DQ17" s="47"/>
      <c r="DS17" s="206"/>
      <c r="DT17" s="61">
        <f t="shared" ref="DT17:EC17" si="27">SUM(DT13:DT16)</f>
        <v>0</v>
      </c>
      <c r="DU17" s="62">
        <f t="shared" si="27"/>
        <v>0</v>
      </c>
      <c r="DV17" s="62">
        <f t="shared" si="27"/>
        <v>0</v>
      </c>
      <c r="DW17" s="62">
        <f t="shared" si="27"/>
        <v>0</v>
      </c>
      <c r="DX17" s="62">
        <f t="shared" si="27"/>
        <v>0</v>
      </c>
      <c r="DY17" s="62">
        <f t="shared" si="27"/>
        <v>0</v>
      </c>
      <c r="DZ17" s="62">
        <f t="shared" si="27"/>
        <v>0</v>
      </c>
      <c r="EA17" s="62">
        <f t="shared" si="27"/>
        <v>0</v>
      </c>
      <c r="EB17" s="62">
        <f t="shared" si="27"/>
        <v>0</v>
      </c>
      <c r="EC17" s="62">
        <f t="shared" si="27"/>
        <v>0</v>
      </c>
      <c r="ED17" s="646" t="s">
        <v>26</v>
      </c>
      <c r="EE17" s="47"/>
      <c r="EF17" s="47"/>
      <c r="EH17" s="206"/>
      <c r="EI17" s="61">
        <f t="shared" ref="EI17:ER17" si="28">SUM(EI13:EI16)</f>
        <v>0</v>
      </c>
      <c r="EJ17" s="62">
        <f t="shared" si="28"/>
        <v>0</v>
      </c>
      <c r="EK17" s="62">
        <f t="shared" si="28"/>
        <v>0</v>
      </c>
      <c r="EL17" s="62">
        <f t="shared" si="28"/>
        <v>0</v>
      </c>
      <c r="EM17" s="62">
        <f t="shared" si="28"/>
        <v>0</v>
      </c>
      <c r="EN17" s="62">
        <f t="shared" si="28"/>
        <v>0</v>
      </c>
      <c r="EO17" s="62">
        <f t="shared" si="28"/>
        <v>0</v>
      </c>
      <c r="EP17" s="62">
        <f t="shared" si="28"/>
        <v>0</v>
      </c>
      <c r="EQ17" s="62">
        <f t="shared" si="28"/>
        <v>0</v>
      </c>
      <c r="ER17" s="62">
        <f t="shared" si="28"/>
        <v>0</v>
      </c>
      <c r="ES17" s="646" t="s">
        <v>26</v>
      </c>
      <c r="ET17" s="47"/>
      <c r="EU17" s="47"/>
      <c r="EW17" s="206"/>
      <c r="EX17" s="61">
        <f t="shared" ref="EX17:FG17" si="29">SUM(EX13:EX16)</f>
        <v>0</v>
      </c>
      <c r="EY17" s="62">
        <f t="shared" si="29"/>
        <v>0</v>
      </c>
      <c r="EZ17" s="62">
        <f t="shared" si="29"/>
        <v>0</v>
      </c>
      <c r="FA17" s="62">
        <f t="shared" si="29"/>
        <v>0</v>
      </c>
      <c r="FB17" s="62">
        <f t="shared" si="29"/>
        <v>0</v>
      </c>
      <c r="FC17" s="62">
        <f t="shared" si="29"/>
        <v>0</v>
      </c>
      <c r="FD17" s="62">
        <f t="shared" si="29"/>
        <v>0</v>
      </c>
      <c r="FE17" s="62">
        <f t="shared" si="29"/>
        <v>0</v>
      </c>
      <c r="FF17" s="62">
        <f t="shared" si="29"/>
        <v>0</v>
      </c>
      <c r="FG17" s="62">
        <f t="shared" si="29"/>
        <v>0</v>
      </c>
      <c r="FH17" s="646" t="s">
        <v>26</v>
      </c>
      <c r="FI17" s="47"/>
      <c r="FJ17" s="47"/>
    </row>
    <row r="18" spans="1:168" s="3" customFormat="1" hidden="1" x14ac:dyDescent="0.2">
      <c r="B18" s="792" t="s">
        <v>151</v>
      </c>
      <c r="C18" s="792"/>
      <c r="D18" s="206"/>
      <c r="E18" s="5"/>
      <c r="F18" s="50"/>
      <c r="G18" s="50"/>
      <c r="H18" s="50"/>
      <c r="I18" s="50"/>
      <c r="J18" s="50"/>
      <c r="K18" s="50"/>
      <c r="L18" s="50"/>
      <c r="M18" s="50"/>
      <c r="N18" s="50"/>
      <c r="O18" s="49"/>
      <c r="P18" s="47"/>
      <c r="Q18" s="206"/>
      <c r="R18" s="206"/>
      <c r="S18" s="5"/>
      <c r="T18" s="50"/>
      <c r="U18" s="50"/>
      <c r="V18" s="50"/>
      <c r="W18" s="50"/>
      <c r="X18" s="50"/>
      <c r="Y18" s="50"/>
      <c r="Z18" s="50"/>
      <c r="AA18" s="50"/>
      <c r="AB18" s="50"/>
      <c r="AC18" s="49"/>
      <c r="AD18" s="47"/>
      <c r="AE18" s="47"/>
      <c r="AF18" s="206"/>
      <c r="AG18" s="206"/>
      <c r="AH18" s="5"/>
      <c r="AI18" s="50"/>
      <c r="AJ18" s="50"/>
      <c r="AK18" s="50"/>
      <c r="AL18" s="50"/>
      <c r="AM18" s="50"/>
      <c r="AN18" s="50"/>
      <c r="AO18" s="50"/>
      <c r="AP18" s="50"/>
      <c r="AQ18" s="50"/>
      <c r="AR18" s="49"/>
      <c r="AS18" s="47"/>
      <c r="AT18" s="47"/>
      <c r="AV18" s="206"/>
      <c r="AW18" s="5"/>
      <c r="AX18" s="50"/>
      <c r="AY18" s="50"/>
      <c r="AZ18" s="50"/>
      <c r="BA18" s="50"/>
      <c r="BB18" s="50"/>
      <c r="BC18" s="50"/>
      <c r="BD18" s="50"/>
      <c r="BE18" s="50"/>
      <c r="BF18" s="50"/>
      <c r="BG18" s="49"/>
      <c r="BH18" s="47"/>
      <c r="BI18" s="47"/>
      <c r="BK18" s="206"/>
      <c r="BL18" s="5"/>
      <c r="BM18" s="50"/>
      <c r="BN18" s="50"/>
      <c r="BO18" s="50"/>
      <c r="BP18" s="50"/>
      <c r="BQ18" s="50"/>
      <c r="BR18" s="50"/>
      <c r="BS18" s="50"/>
      <c r="BT18" s="50"/>
      <c r="BU18" s="50"/>
      <c r="BV18" s="49"/>
      <c r="BW18" s="47"/>
      <c r="BX18" s="47"/>
      <c r="BZ18" s="206"/>
      <c r="CA18" s="5"/>
      <c r="CB18" s="50"/>
      <c r="CC18" s="50"/>
      <c r="CD18" s="50"/>
      <c r="CE18" s="50"/>
      <c r="CF18" s="50"/>
      <c r="CG18" s="50"/>
      <c r="CH18" s="50"/>
      <c r="CI18" s="50"/>
      <c r="CJ18" s="50"/>
      <c r="CK18" s="49"/>
      <c r="CL18" s="47"/>
      <c r="CM18" s="47"/>
      <c r="CO18" s="206"/>
      <c r="CP18" s="5"/>
      <c r="CQ18" s="50"/>
      <c r="CR18" s="50"/>
      <c r="CS18" s="50"/>
      <c r="CT18" s="50"/>
      <c r="CU18" s="50"/>
      <c r="CV18" s="50"/>
      <c r="CW18" s="50"/>
      <c r="CX18" s="50"/>
      <c r="CY18" s="50"/>
      <c r="CZ18" s="49"/>
      <c r="DA18" s="47"/>
      <c r="DB18" s="47"/>
      <c r="DD18" s="206"/>
      <c r="DE18" s="5"/>
      <c r="DF18" s="50"/>
      <c r="DG18" s="50"/>
      <c r="DH18" s="50"/>
      <c r="DI18" s="50"/>
      <c r="DJ18" s="50"/>
      <c r="DK18" s="50"/>
      <c r="DL18" s="50"/>
      <c r="DM18" s="50"/>
      <c r="DN18" s="50"/>
      <c r="DO18" s="49"/>
      <c r="DP18" s="47"/>
      <c r="DQ18" s="47"/>
      <c r="DS18" s="206"/>
      <c r="DT18" s="5"/>
      <c r="DU18" s="50"/>
      <c r="DV18" s="50"/>
      <c r="DW18" s="50"/>
      <c r="DX18" s="50"/>
      <c r="DY18" s="50"/>
      <c r="DZ18" s="50"/>
      <c r="EA18" s="50"/>
      <c r="EB18" s="50"/>
      <c r="EC18" s="50"/>
      <c r="ED18" s="49"/>
      <c r="EE18" s="47"/>
      <c r="EF18" s="47"/>
      <c r="EH18" s="206"/>
      <c r="EI18" s="5"/>
      <c r="EJ18" s="50"/>
      <c r="EK18" s="50"/>
      <c r="EL18" s="50"/>
      <c r="EM18" s="50"/>
      <c r="EN18" s="50"/>
      <c r="EO18" s="50"/>
      <c r="EP18" s="50"/>
      <c r="EQ18" s="50"/>
      <c r="ER18" s="50"/>
      <c r="ES18" s="49"/>
      <c r="ET18" s="47"/>
      <c r="EU18" s="47"/>
      <c r="EW18" s="206"/>
      <c r="EX18" s="5"/>
      <c r="EY18" s="50"/>
      <c r="EZ18" s="50"/>
      <c r="FA18" s="50"/>
      <c r="FB18" s="50"/>
      <c r="FC18" s="50"/>
      <c r="FD18" s="50"/>
      <c r="FE18" s="50"/>
      <c r="FF18" s="50"/>
      <c r="FG18" s="50"/>
      <c r="FH18" s="49"/>
      <c r="FI18" s="47"/>
      <c r="FJ18" s="47"/>
    </row>
    <row r="19" spans="1:168" hidden="1" x14ac:dyDescent="0.2">
      <c r="B19" s="797" t="s">
        <v>471</v>
      </c>
      <c r="C19" s="797"/>
      <c r="E19" s="4">
        <f>IF(multiple_funders="Yes",E82,E35)</f>
        <v>3961509</v>
      </c>
      <c r="F19" s="49">
        <f t="shared" ref="F19:N19" si="30">IF(multiple_funders="Yes",F82,F35)</f>
        <v>4159584.45</v>
      </c>
      <c r="G19" s="49">
        <f t="shared" si="30"/>
        <v>4367563.6724999994</v>
      </c>
      <c r="H19" s="49">
        <f t="shared" si="30"/>
        <v>4585941.8561249999</v>
      </c>
      <c r="I19" s="49">
        <f t="shared" si="30"/>
        <v>4815238.9489312507</v>
      </c>
      <c r="J19" s="49">
        <f t="shared" si="30"/>
        <v>5056000.8963778121</v>
      </c>
      <c r="K19" s="49">
        <f t="shared" si="30"/>
        <v>0</v>
      </c>
      <c r="L19" s="49">
        <f t="shared" si="30"/>
        <v>0</v>
      </c>
      <c r="M19" s="49">
        <f t="shared" si="30"/>
        <v>0</v>
      </c>
      <c r="N19" s="49">
        <f t="shared" si="30"/>
        <v>0</v>
      </c>
      <c r="O19" s="49">
        <f>SUM(E19:N19)</f>
        <v>26945838.823934063</v>
      </c>
      <c r="P19" s="47"/>
      <c r="S19" s="4" t="str">
        <f t="shared" ref="S19:AB19" si="31">IF(multiple_funders="Yes",S82,S35)</f>
        <v/>
      </c>
      <c r="T19" s="49" t="str">
        <f t="shared" si="31"/>
        <v/>
      </c>
      <c r="U19" s="49" t="str">
        <f t="shared" si="31"/>
        <v/>
      </c>
      <c r="V19" s="49" t="str">
        <f t="shared" si="31"/>
        <v/>
      </c>
      <c r="W19" s="49" t="str">
        <f t="shared" si="31"/>
        <v/>
      </c>
      <c r="X19" s="49" t="str">
        <f t="shared" si="31"/>
        <v/>
      </c>
      <c r="Y19" s="49" t="str">
        <f t="shared" si="31"/>
        <v/>
      </c>
      <c r="Z19" s="49" t="str">
        <f t="shared" si="31"/>
        <v/>
      </c>
      <c r="AA19" s="49" t="str">
        <f t="shared" si="31"/>
        <v/>
      </c>
      <c r="AB19" s="49" t="str">
        <f t="shared" si="31"/>
        <v/>
      </c>
      <c r="AC19" s="49">
        <f>SUM(S19:AB19)</f>
        <v>0</v>
      </c>
      <c r="AD19" s="47"/>
      <c r="AE19" s="47"/>
      <c r="AH19" s="4" t="str">
        <f>S19</f>
        <v/>
      </c>
      <c r="AI19" s="49" t="str">
        <f t="shared" ref="AI19:AQ19" si="32">IF(multiple_funders="Yes",AI82,AI35)</f>
        <v/>
      </c>
      <c r="AJ19" s="49" t="str">
        <f t="shared" si="32"/>
        <v/>
      </c>
      <c r="AK19" s="49" t="str">
        <f t="shared" si="32"/>
        <v/>
      </c>
      <c r="AL19" s="49" t="str">
        <f t="shared" si="32"/>
        <v/>
      </c>
      <c r="AM19" s="49" t="str">
        <f t="shared" si="32"/>
        <v/>
      </c>
      <c r="AN19" s="49" t="str">
        <f t="shared" si="32"/>
        <v/>
      </c>
      <c r="AO19" s="49" t="str">
        <f t="shared" si="32"/>
        <v/>
      </c>
      <c r="AP19" s="49" t="str">
        <f t="shared" si="32"/>
        <v/>
      </c>
      <c r="AQ19" s="49" t="str">
        <f t="shared" si="32"/>
        <v/>
      </c>
      <c r="AR19" s="49">
        <f>SUM(AH19:AQ19)</f>
        <v>0</v>
      </c>
      <c r="AS19" s="47"/>
      <c r="AT19" s="47"/>
      <c r="AW19" s="4" t="str">
        <f>AH19</f>
        <v/>
      </c>
      <c r="AX19" s="49" t="str">
        <f t="shared" ref="AX19:BF19" si="33">IF(multiple_funders="Yes",AX82,AX35)</f>
        <v/>
      </c>
      <c r="AY19" s="49" t="str">
        <f t="shared" si="33"/>
        <v/>
      </c>
      <c r="AZ19" s="49" t="str">
        <f t="shared" si="33"/>
        <v/>
      </c>
      <c r="BA19" s="49" t="str">
        <f t="shared" si="33"/>
        <v/>
      </c>
      <c r="BB19" s="49" t="str">
        <f t="shared" si="33"/>
        <v/>
      </c>
      <c r="BC19" s="49" t="str">
        <f t="shared" si="33"/>
        <v/>
      </c>
      <c r="BD19" s="49" t="str">
        <f t="shared" si="33"/>
        <v/>
      </c>
      <c r="BE19" s="49" t="str">
        <f t="shared" si="33"/>
        <v/>
      </c>
      <c r="BF19" s="49" t="str">
        <f t="shared" si="33"/>
        <v/>
      </c>
      <c r="BG19" s="49">
        <f>SUM(AW19:BF19)</f>
        <v>0</v>
      </c>
      <c r="BH19" s="47"/>
      <c r="BI19" s="47"/>
      <c r="BL19" s="4" t="str">
        <f>AW19</f>
        <v/>
      </c>
      <c r="BM19" s="49" t="str">
        <f t="shared" ref="BM19:BU19" si="34">IF(multiple_funders="Yes",BM82,BM35)</f>
        <v/>
      </c>
      <c r="BN19" s="49" t="str">
        <f t="shared" si="34"/>
        <v/>
      </c>
      <c r="BO19" s="49" t="str">
        <f t="shared" si="34"/>
        <v/>
      </c>
      <c r="BP19" s="49" t="str">
        <f t="shared" si="34"/>
        <v/>
      </c>
      <c r="BQ19" s="49" t="str">
        <f t="shared" si="34"/>
        <v/>
      </c>
      <c r="BR19" s="49" t="str">
        <f t="shared" si="34"/>
        <v/>
      </c>
      <c r="BS19" s="49" t="str">
        <f t="shared" si="34"/>
        <v/>
      </c>
      <c r="BT19" s="49" t="str">
        <f t="shared" si="34"/>
        <v/>
      </c>
      <c r="BU19" s="49" t="str">
        <f t="shared" si="34"/>
        <v/>
      </c>
      <c r="BV19" s="49">
        <f>SUM(BL19:BU19)</f>
        <v>0</v>
      </c>
      <c r="BW19" s="47"/>
      <c r="BX19" s="47"/>
      <c r="CA19" s="4" t="str">
        <f>BL19</f>
        <v/>
      </c>
      <c r="CB19" s="49" t="str">
        <f t="shared" ref="CB19:CJ19" si="35">IF(multiple_funders="Yes",CB82,CB35)</f>
        <v/>
      </c>
      <c r="CC19" s="49" t="str">
        <f t="shared" si="35"/>
        <v/>
      </c>
      <c r="CD19" s="49" t="str">
        <f t="shared" si="35"/>
        <v/>
      </c>
      <c r="CE19" s="49" t="str">
        <f t="shared" si="35"/>
        <v/>
      </c>
      <c r="CF19" s="49" t="str">
        <f t="shared" si="35"/>
        <v/>
      </c>
      <c r="CG19" s="49" t="str">
        <f t="shared" si="35"/>
        <v/>
      </c>
      <c r="CH19" s="49" t="str">
        <f t="shared" si="35"/>
        <v/>
      </c>
      <c r="CI19" s="49" t="str">
        <f t="shared" si="35"/>
        <v/>
      </c>
      <c r="CJ19" s="49" t="str">
        <f t="shared" si="35"/>
        <v/>
      </c>
      <c r="CK19" s="49">
        <f>SUM(CA19:CJ19)</f>
        <v>0</v>
      </c>
      <c r="CL19" s="47"/>
      <c r="CM19" s="47"/>
      <c r="CP19" s="4" t="str">
        <f>CA19</f>
        <v/>
      </c>
      <c r="CQ19" s="49" t="str">
        <f t="shared" ref="CQ19:CY19" si="36">IF(multiple_funders="Yes",CQ82,CQ35)</f>
        <v/>
      </c>
      <c r="CR19" s="49" t="str">
        <f t="shared" si="36"/>
        <v/>
      </c>
      <c r="CS19" s="49" t="str">
        <f t="shared" si="36"/>
        <v/>
      </c>
      <c r="CT19" s="49" t="str">
        <f t="shared" si="36"/>
        <v/>
      </c>
      <c r="CU19" s="49" t="str">
        <f t="shared" si="36"/>
        <v/>
      </c>
      <c r="CV19" s="49" t="str">
        <f t="shared" si="36"/>
        <v/>
      </c>
      <c r="CW19" s="49" t="str">
        <f t="shared" si="36"/>
        <v/>
      </c>
      <c r="CX19" s="49" t="str">
        <f t="shared" si="36"/>
        <v/>
      </c>
      <c r="CY19" s="49" t="str">
        <f t="shared" si="36"/>
        <v/>
      </c>
      <c r="CZ19" s="49">
        <f>SUM(CP19:CY19)</f>
        <v>0</v>
      </c>
      <c r="DA19" s="47"/>
      <c r="DB19" s="47"/>
      <c r="DE19" s="4" t="str">
        <f>CP19</f>
        <v/>
      </c>
      <c r="DF19" s="49" t="str">
        <f t="shared" ref="DF19:DN19" si="37">IF(multiple_funders="Yes",DF82,DF35)</f>
        <v/>
      </c>
      <c r="DG19" s="49" t="str">
        <f t="shared" si="37"/>
        <v/>
      </c>
      <c r="DH19" s="49" t="str">
        <f t="shared" si="37"/>
        <v/>
      </c>
      <c r="DI19" s="49" t="str">
        <f t="shared" si="37"/>
        <v/>
      </c>
      <c r="DJ19" s="49" t="str">
        <f t="shared" si="37"/>
        <v/>
      </c>
      <c r="DK19" s="49" t="str">
        <f t="shared" si="37"/>
        <v/>
      </c>
      <c r="DL19" s="49" t="str">
        <f t="shared" si="37"/>
        <v/>
      </c>
      <c r="DM19" s="49" t="str">
        <f t="shared" si="37"/>
        <v/>
      </c>
      <c r="DN19" s="49" t="str">
        <f t="shared" si="37"/>
        <v/>
      </c>
      <c r="DO19" s="49">
        <f>SUM(DE19:DN19)</f>
        <v>0</v>
      </c>
      <c r="DP19" s="47"/>
      <c r="DQ19" s="47"/>
      <c r="DT19" s="4" t="str">
        <f>DE19</f>
        <v/>
      </c>
      <c r="DU19" s="49" t="str">
        <f t="shared" ref="DU19:EC19" si="38">IF(multiple_funders="Yes",DU82,DU35)</f>
        <v/>
      </c>
      <c r="DV19" s="49" t="str">
        <f t="shared" si="38"/>
        <v/>
      </c>
      <c r="DW19" s="49" t="str">
        <f t="shared" si="38"/>
        <v/>
      </c>
      <c r="DX19" s="49" t="str">
        <f t="shared" si="38"/>
        <v/>
      </c>
      <c r="DY19" s="49" t="str">
        <f t="shared" si="38"/>
        <v/>
      </c>
      <c r="DZ19" s="49" t="str">
        <f t="shared" si="38"/>
        <v/>
      </c>
      <c r="EA19" s="49" t="str">
        <f t="shared" si="38"/>
        <v/>
      </c>
      <c r="EB19" s="49" t="str">
        <f t="shared" si="38"/>
        <v/>
      </c>
      <c r="EC19" s="49" t="str">
        <f t="shared" si="38"/>
        <v/>
      </c>
      <c r="ED19" s="49">
        <f>SUM(DT19:EC19)</f>
        <v>0</v>
      </c>
      <c r="EE19" s="47"/>
      <c r="EF19" s="47"/>
      <c r="EI19" s="4" t="str">
        <f>DT19</f>
        <v/>
      </c>
      <c r="EJ19" s="49" t="str">
        <f t="shared" ref="EJ19:ER19" si="39">IF(multiple_funders="Yes",EJ82,EJ35)</f>
        <v/>
      </c>
      <c r="EK19" s="49" t="str">
        <f t="shared" si="39"/>
        <v/>
      </c>
      <c r="EL19" s="49" t="str">
        <f t="shared" si="39"/>
        <v/>
      </c>
      <c r="EM19" s="49" t="str">
        <f t="shared" si="39"/>
        <v/>
      </c>
      <c r="EN19" s="49" t="str">
        <f t="shared" si="39"/>
        <v/>
      </c>
      <c r="EO19" s="49" t="str">
        <f t="shared" si="39"/>
        <v/>
      </c>
      <c r="EP19" s="49" t="str">
        <f t="shared" si="39"/>
        <v/>
      </c>
      <c r="EQ19" s="49" t="str">
        <f t="shared" si="39"/>
        <v/>
      </c>
      <c r="ER19" s="49" t="str">
        <f t="shared" si="39"/>
        <v/>
      </c>
      <c r="ES19" s="49">
        <f>SUM(EI19:ER19)</f>
        <v>0</v>
      </c>
      <c r="ET19" s="47"/>
      <c r="EU19" s="47"/>
      <c r="EX19" s="4" t="str">
        <f>EI19</f>
        <v/>
      </c>
      <c r="EY19" s="49" t="str">
        <f t="shared" ref="EY19:FG19" si="40">IF(multiple_funders="Yes",EY82,EY35)</f>
        <v/>
      </c>
      <c r="EZ19" s="49" t="str">
        <f t="shared" si="40"/>
        <v/>
      </c>
      <c r="FA19" s="49" t="str">
        <f t="shared" si="40"/>
        <v/>
      </c>
      <c r="FB19" s="49" t="str">
        <f t="shared" si="40"/>
        <v/>
      </c>
      <c r="FC19" s="49" t="str">
        <f t="shared" si="40"/>
        <v/>
      </c>
      <c r="FD19" s="49" t="str">
        <f t="shared" si="40"/>
        <v/>
      </c>
      <c r="FE19" s="49" t="str">
        <f t="shared" si="40"/>
        <v/>
      </c>
      <c r="FF19" s="49" t="str">
        <f t="shared" si="40"/>
        <v/>
      </c>
      <c r="FG19" s="49" t="str">
        <f t="shared" si="40"/>
        <v/>
      </c>
      <c r="FH19" s="49">
        <f>SUM(EX19:FG19)</f>
        <v>0</v>
      </c>
      <c r="FI19" s="47"/>
      <c r="FJ19" s="47"/>
    </row>
    <row r="20" spans="1:168" hidden="1" x14ac:dyDescent="0.2">
      <c r="B20" s="797" t="s">
        <v>472</v>
      </c>
      <c r="C20" s="797"/>
      <c r="E20" s="4">
        <f>IF(multiple_funders="Yes",E83,E36)</f>
        <v>0</v>
      </c>
      <c r="F20" s="49">
        <f t="shared" ref="F20:N20" si="41">IF(multiple_funders="Yes",F83,F36)</f>
        <v>0</v>
      </c>
      <c r="G20" s="49">
        <f t="shared" si="41"/>
        <v>0</v>
      </c>
      <c r="H20" s="49">
        <f t="shared" si="41"/>
        <v>0</v>
      </c>
      <c r="I20" s="49">
        <f t="shared" si="41"/>
        <v>0</v>
      </c>
      <c r="J20" s="49">
        <f t="shared" si="41"/>
        <v>0</v>
      </c>
      <c r="K20" s="49">
        <f t="shared" si="41"/>
        <v>0</v>
      </c>
      <c r="L20" s="49">
        <f t="shared" si="41"/>
        <v>0</v>
      </c>
      <c r="M20" s="49">
        <f t="shared" si="41"/>
        <v>0</v>
      </c>
      <c r="N20" s="49">
        <f t="shared" si="41"/>
        <v>0</v>
      </c>
      <c r="O20" s="49">
        <f>SUM(E20:N20)</f>
        <v>0</v>
      </c>
      <c r="P20" s="47"/>
      <c r="S20" s="4" t="str">
        <f t="shared" ref="S20:AB20" si="42">IF(multiple_funders="Yes",S83,S36)</f>
        <v/>
      </c>
      <c r="T20" s="49" t="str">
        <f t="shared" si="42"/>
        <v/>
      </c>
      <c r="U20" s="49" t="str">
        <f t="shared" si="42"/>
        <v/>
      </c>
      <c r="V20" s="49" t="str">
        <f t="shared" si="42"/>
        <v/>
      </c>
      <c r="W20" s="49" t="str">
        <f t="shared" si="42"/>
        <v/>
      </c>
      <c r="X20" s="49" t="str">
        <f t="shared" si="42"/>
        <v/>
      </c>
      <c r="Y20" s="49" t="str">
        <f t="shared" si="42"/>
        <v/>
      </c>
      <c r="Z20" s="49" t="str">
        <f t="shared" si="42"/>
        <v/>
      </c>
      <c r="AA20" s="49" t="str">
        <f t="shared" si="42"/>
        <v/>
      </c>
      <c r="AB20" s="49" t="str">
        <f t="shared" si="42"/>
        <v/>
      </c>
      <c r="AC20" s="49">
        <f>SUM(S20:AB20)</f>
        <v>0</v>
      </c>
      <c r="AD20" s="47"/>
      <c r="AE20" s="47"/>
      <c r="AH20" s="4" t="str">
        <f t="shared" ref="AH20:AQ20" si="43">IF(multiple_funders="Yes",AH83,AH36)</f>
        <v/>
      </c>
      <c r="AI20" s="49" t="str">
        <f t="shared" si="43"/>
        <v/>
      </c>
      <c r="AJ20" s="49" t="str">
        <f t="shared" si="43"/>
        <v/>
      </c>
      <c r="AK20" s="49" t="str">
        <f t="shared" si="43"/>
        <v/>
      </c>
      <c r="AL20" s="49" t="str">
        <f t="shared" si="43"/>
        <v/>
      </c>
      <c r="AM20" s="49" t="str">
        <f t="shared" si="43"/>
        <v/>
      </c>
      <c r="AN20" s="49" t="str">
        <f t="shared" si="43"/>
        <v/>
      </c>
      <c r="AO20" s="49" t="str">
        <f t="shared" si="43"/>
        <v/>
      </c>
      <c r="AP20" s="49" t="str">
        <f t="shared" si="43"/>
        <v/>
      </c>
      <c r="AQ20" s="49" t="str">
        <f t="shared" si="43"/>
        <v/>
      </c>
      <c r="AR20" s="49">
        <f>SUM(AH20:AQ20)</f>
        <v>0</v>
      </c>
      <c r="AS20" s="47"/>
      <c r="AT20" s="47"/>
      <c r="AW20" s="4" t="str">
        <f t="shared" ref="AW20:BF20" si="44">IF(multiple_funders="Yes",AW83,AW36)</f>
        <v/>
      </c>
      <c r="AX20" s="49" t="str">
        <f t="shared" si="44"/>
        <v/>
      </c>
      <c r="AY20" s="49" t="str">
        <f t="shared" si="44"/>
        <v/>
      </c>
      <c r="AZ20" s="49" t="str">
        <f t="shared" si="44"/>
        <v/>
      </c>
      <c r="BA20" s="49" t="str">
        <f t="shared" si="44"/>
        <v/>
      </c>
      <c r="BB20" s="49" t="str">
        <f t="shared" si="44"/>
        <v/>
      </c>
      <c r="BC20" s="49" t="str">
        <f t="shared" si="44"/>
        <v/>
      </c>
      <c r="BD20" s="49" t="str">
        <f t="shared" si="44"/>
        <v/>
      </c>
      <c r="BE20" s="49" t="str">
        <f t="shared" si="44"/>
        <v/>
      </c>
      <c r="BF20" s="49" t="str">
        <f t="shared" si="44"/>
        <v/>
      </c>
      <c r="BG20" s="49">
        <f>SUM(AW20:BF20)</f>
        <v>0</v>
      </c>
      <c r="BH20" s="47"/>
      <c r="BI20" s="47"/>
      <c r="BL20" s="4" t="str">
        <f t="shared" ref="BL20:BU20" si="45">IF(multiple_funders="Yes",BL83,BL36)</f>
        <v/>
      </c>
      <c r="BM20" s="49" t="str">
        <f t="shared" si="45"/>
        <v/>
      </c>
      <c r="BN20" s="49" t="str">
        <f t="shared" si="45"/>
        <v/>
      </c>
      <c r="BO20" s="49" t="str">
        <f t="shared" si="45"/>
        <v/>
      </c>
      <c r="BP20" s="49" t="str">
        <f t="shared" si="45"/>
        <v/>
      </c>
      <c r="BQ20" s="49" t="str">
        <f t="shared" si="45"/>
        <v/>
      </c>
      <c r="BR20" s="49" t="str">
        <f t="shared" si="45"/>
        <v/>
      </c>
      <c r="BS20" s="49" t="str">
        <f t="shared" si="45"/>
        <v/>
      </c>
      <c r="BT20" s="49" t="str">
        <f t="shared" si="45"/>
        <v/>
      </c>
      <c r="BU20" s="49" t="str">
        <f t="shared" si="45"/>
        <v/>
      </c>
      <c r="BV20" s="49">
        <f>SUM(BL20:BU20)</f>
        <v>0</v>
      </c>
      <c r="BW20" s="47"/>
      <c r="BX20" s="47"/>
      <c r="CA20" s="4" t="str">
        <f t="shared" ref="CA20:CJ20" si="46">IF(multiple_funders="Yes",CA83,CA36)</f>
        <v/>
      </c>
      <c r="CB20" s="49" t="str">
        <f t="shared" si="46"/>
        <v/>
      </c>
      <c r="CC20" s="49" t="str">
        <f t="shared" si="46"/>
        <v/>
      </c>
      <c r="CD20" s="49" t="str">
        <f t="shared" si="46"/>
        <v/>
      </c>
      <c r="CE20" s="49" t="str">
        <f t="shared" si="46"/>
        <v/>
      </c>
      <c r="CF20" s="49" t="str">
        <f t="shared" si="46"/>
        <v/>
      </c>
      <c r="CG20" s="49" t="str">
        <f t="shared" si="46"/>
        <v/>
      </c>
      <c r="CH20" s="49" t="str">
        <f t="shared" si="46"/>
        <v/>
      </c>
      <c r="CI20" s="49" t="str">
        <f t="shared" si="46"/>
        <v/>
      </c>
      <c r="CJ20" s="49" t="str">
        <f t="shared" si="46"/>
        <v/>
      </c>
      <c r="CK20" s="49">
        <f>SUM(CA20:CJ20)</f>
        <v>0</v>
      </c>
      <c r="CL20" s="47"/>
      <c r="CM20" s="47"/>
      <c r="CP20" s="4" t="str">
        <f t="shared" ref="CP20:CY20" si="47">IF(multiple_funders="Yes",CP83,CP36)</f>
        <v/>
      </c>
      <c r="CQ20" s="49" t="str">
        <f t="shared" si="47"/>
        <v/>
      </c>
      <c r="CR20" s="49" t="str">
        <f t="shared" si="47"/>
        <v/>
      </c>
      <c r="CS20" s="49" t="str">
        <f t="shared" si="47"/>
        <v/>
      </c>
      <c r="CT20" s="49" t="str">
        <f t="shared" si="47"/>
        <v/>
      </c>
      <c r="CU20" s="49" t="str">
        <f t="shared" si="47"/>
        <v/>
      </c>
      <c r="CV20" s="49" t="str">
        <f t="shared" si="47"/>
        <v/>
      </c>
      <c r="CW20" s="49" t="str">
        <f t="shared" si="47"/>
        <v/>
      </c>
      <c r="CX20" s="49" t="str">
        <f t="shared" si="47"/>
        <v/>
      </c>
      <c r="CY20" s="49" t="str">
        <f t="shared" si="47"/>
        <v/>
      </c>
      <c r="CZ20" s="49">
        <f>SUM(CP20:CY20)</f>
        <v>0</v>
      </c>
      <c r="DA20" s="47"/>
      <c r="DB20" s="47"/>
      <c r="DE20" s="4" t="str">
        <f t="shared" ref="DE20:DN20" si="48">IF(multiple_funders="Yes",DE83,DE36)</f>
        <v/>
      </c>
      <c r="DF20" s="49" t="str">
        <f t="shared" si="48"/>
        <v/>
      </c>
      <c r="DG20" s="49" t="str">
        <f t="shared" si="48"/>
        <v/>
      </c>
      <c r="DH20" s="49" t="str">
        <f t="shared" si="48"/>
        <v/>
      </c>
      <c r="DI20" s="49" t="str">
        <f t="shared" si="48"/>
        <v/>
      </c>
      <c r="DJ20" s="49" t="str">
        <f t="shared" si="48"/>
        <v/>
      </c>
      <c r="DK20" s="49" t="str">
        <f t="shared" si="48"/>
        <v/>
      </c>
      <c r="DL20" s="49" t="str">
        <f t="shared" si="48"/>
        <v/>
      </c>
      <c r="DM20" s="49" t="str">
        <f t="shared" si="48"/>
        <v/>
      </c>
      <c r="DN20" s="49" t="str">
        <f t="shared" si="48"/>
        <v/>
      </c>
      <c r="DO20" s="49">
        <f>SUM(DE20:DN20)</f>
        <v>0</v>
      </c>
      <c r="DP20" s="47"/>
      <c r="DQ20" s="47"/>
      <c r="DT20" s="4" t="str">
        <f t="shared" ref="DT20:EC20" si="49">IF(multiple_funders="Yes",DT83,DT36)</f>
        <v/>
      </c>
      <c r="DU20" s="49" t="str">
        <f t="shared" si="49"/>
        <v/>
      </c>
      <c r="DV20" s="49" t="str">
        <f t="shared" si="49"/>
        <v/>
      </c>
      <c r="DW20" s="49" t="str">
        <f t="shared" si="49"/>
        <v/>
      </c>
      <c r="DX20" s="49" t="str">
        <f t="shared" si="49"/>
        <v/>
      </c>
      <c r="DY20" s="49" t="str">
        <f t="shared" si="49"/>
        <v/>
      </c>
      <c r="DZ20" s="49" t="str">
        <f t="shared" si="49"/>
        <v/>
      </c>
      <c r="EA20" s="49" t="str">
        <f t="shared" si="49"/>
        <v/>
      </c>
      <c r="EB20" s="49" t="str">
        <f t="shared" si="49"/>
        <v/>
      </c>
      <c r="EC20" s="49" t="str">
        <f t="shared" si="49"/>
        <v/>
      </c>
      <c r="ED20" s="49">
        <f>SUM(DT20:EC20)</f>
        <v>0</v>
      </c>
      <c r="EE20" s="47"/>
      <c r="EF20" s="47"/>
      <c r="EI20" s="4" t="str">
        <f t="shared" ref="EI20:ER20" si="50">IF(multiple_funders="Yes",EI83,EI36)</f>
        <v/>
      </c>
      <c r="EJ20" s="49" t="str">
        <f t="shared" si="50"/>
        <v/>
      </c>
      <c r="EK20" s="49" t="str">
        <f t="shared" si="50"/>
        <v/>
      </c>
      <c r="EL20" s="49" t="str">
        <f t="shared" si="50"/>
        <v/>
      </c>
      <c r="EM20" s="49" t="str">
        <f t="shared" si="50"/>
        <v/>
      </c>
      <c r="EN20" s="49" t="str">
        <f t="shared" si="50"/>
        <v/>
      </c>
      <c r="EO20" s="49" t="str">
        <f t="shared" si="50"/>
        <v/>
      </c>
      <c r="EP20" s="49" t="str">
        <f t="shared" si="50"/>
        <v/>
      </c>
      <c r="EQ20" s="49" t="str">
        <f t="shared" si="50"/>
        <v/>
      </c>
      <c r="ER20" s="49" t="str">
        <f t="shared" si="50"/>
        <v/>
      </c>
      <c r="ES20" s="49">
        <f>SUM(EI20:ER20)</f>
        <v>0</v>
      </c>
      <c r="ET20" s="47"/>
      <c r="EU20" s="47"/>
      <c r="EX20" s="4" t="str">
        <f t="shared" ref="EX20:FG20" si="51">IF(multiple_funders="Yes",EX83,EX36)</f>
        <v/>
      </c>
      <c r="EY20" s="49" t="str">
        <f t="shared" si="51"/>
        <v/>
      </c>
      <c r="EZ20" s="49" t="str">
        <f t="shared" si="51"/>
        <v/>
      </c>
      <c r="FA20" s="49" t="str">
        <f t="shared" si="51"/>
        <v/>
      </c>
      <c r="FB20" s="49" t="str">
        <f t="shared" si="51"/>
        <v/>
      </c>
      <c r="FC20" s="49" t="str">
        <f t="shared" si="51"/>
        <v/>
      </c>
      <c r="FD20" s="49" t="str">
        <f t="shared" si="51"/>
        <v/>
      </c>
      <c r="FE20" s="49" t="str">
        <f t="shared" si="51"/>
        <v/>
      </c>
      <c r="FF20" s="49" t="str">
        <f t="shared" si="51"/>
        <v/>
      </c>
      <c r="FG20" s="49" t="str">
        <f t="shared" si="51"/>
        <v/>
      </c>
      <c r="FH20" s="49">
        <f>SUM(EX20:FG20)</f>
        <v>0</v>
      </c>
      <c r="FI20" s="47"/>
      <c r="FJ20" s="47"/>
    </row>
    <row r="21" spans="1:168" hidden="1" x14ac:dyDescent="0.2">
      <c r="B21" s="799" t="s">
        <v>155</v>
      </c>
      <c r="C21" s="799"/>
      <c r="E21" s="4">
        <f ca="1">IF(E$7="Actual",OFFSET(E21,0,VLOOKUP(COLUMN(E21),Config!$F$44:$G$52,2,FALSE)-COLUMN($E21)),0)</f>
        <v>0</v>
      </c>
      <c r="F21" s="49">
        <f ca="1">IF(F$7="Actual",OFFSET(F21,0,VLOOKUP(COLUMN(F21),Config!$F$44:$G$52,2,FALSE)-COLUMN($E21)),0)</f>
        <v>0</v>
      </c>
      <c r="G21" s="49">
        <f ca="1">IF(G$7="Actual",OFFSET(G21,0,VLOOKUP(COLUMN(G21),Config!$F$44:$G$52,2,FALSE)-COLUMN($E21)),0)</f>
        <v>0</v>
      </c>
      <c r="H21" s="49">
        <f ca="1">IF(H$7="Actual",OFFSET(H21,0,VLOOKUP(COLUMN(H21),Config!$F$44:$G$52,2,FALSE)-COLUMN($E21)),0)</f>
        <v>0</v>
      </c>
      <c r="I21" s="49">
        <f ca="1">IF(I$7="Actual",OFFSET(I21,0,VLOOKUP(COLUMN(I21),Config!$F$44:$G$52,2,FALSE)-COLUMN($E21)),0)</f>
        <v>0</v>
      </c>
      <c r="J21" s="49">
        <f ca="1">IF(J$7="Actual",OFFSET(J21,0,VLOOKUP(COLUMN(J21),Config!$F$44:$G$52,2,FALSE)-COLUMN($E21)),0)</f>
        <v>0</v>
      </c>
      <c r="K21" s="49">
        <f ca="1">IF(K$7="Actual",OFFSET(K21,0,VLOOKUP(COLUMN(K21),Config!$F$44:$G$52,2,FALSE)-COLUMN($E21)),0)</f>
        <v>0</v>
      </c>
      <c r="L21" s="49">
        <f ca="1">IF(L$7="Actual",OFFSET(L21,0,VLOOKUP(COLUMN(L21),Config!$F$44:$G$52,2,FALSE)-COLUMN($E21)),0)</f>
        <v>0</v>
      </c>
      <c r="M21" s="49">
        <f ca="1">IF(M$7="Actual",OFFSET(M21,0,VLOOKUP(COLUMN(M21),Config!$F$44:$G$52,2,FALSE)-COLUMN($E21)),0)</f>
        <v>0</v>
      </c>
      <c r="N21" s="49">
        <f ca="1">IF(N$7="Actual",OFFSET(N21,0,VLOOKUP(COLUMN(N21),Config!$F$44:$G$52,2,FALSE)-COLUMN($E21)),0)</f>
        <v>0</v>
      </c>
      <c r="O21" s="49">
        <f ca="1">SUM(E21:N21)</f>
        <v>0</v>
      </c>
      <c r="P21" s="47"/>
      <c r="S21" s="228"/>
      <c r="T21" s="49">
        <v>0</v>
      </c>
      <c r="U21" s="49">
        <v>0</v>
      </c>
      <c r="V21" s="49">
        <v>0</v>
      </c>
      <c r="W21" s="49">
        <v>0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f>SUM(S21:AB21)</f>
        <v>0</v>
      </c>
      <c r="AD21" s="47"/>
      <c r="AE21" s="47"/>
      <c r="AH21" s="4">
        <f>S21</f>
        <v>0</v>
      </c>
      <c r="AI21" s="257"/>
      <c r="AJ21" s="49">
        <v>0</v>
      </c>
      <c r="AK21" s="49">
        <v>0</v>
      </c>
      <c r="AL21" s="49">
        <v>0</v>
      </c>
      <c r="AM21" s="49">
        <v>0</v>
      </c>
      <c r="AN21" s="49">
        <v>0</v>
      </c>
      <c r="AO21" s="49">
        <v>0</v>
      </c>
      <c r="AP21" s="49">
        <v>0</v>
      </c>
      <c r="AQ21" s="49">
        <v>0</v>
      </c>
      <c r="AR21" s="49">
        <f>SUM(AH21:AQ21)</f>
        <v>0</v>
      </c>
      <c r="AS21" s="47"/>
      <c r="AT21" s="47"/>
      <c r="AW21" s="4">
        <f>AH21</f>
        <v>0</v>
      </c>
      <c r="AX21" s="49">
        <f>AI21</f>
        <v>0</v>
      </c>
      <c r="AY21" s="257"/>
      <c r="AZ21" s="49">
        <v>0</v>
      </c>
      <c r="BA21" s="49">
        <v>0</v>
      </c>
      <c r="BB21" s="49">
        <v>0</v>
      </c>
      <c r="BC21" s="49">
        <v>0</v>
      </c>
      <c r="BD21" s="49">
        <v>0</v>
      </c>
      <c r="BE21" s="49">
        <v>0</v>
      </c>
      <c r="BF21" s="49">
        <v>0</v>
      </c>
      <c r="BG21" s="49">
        <f>SUM(AW21:BF21)</f>
        <v>0</v>
      </c>
      <c r="BH21" s="47"/>
      <c r="BI21" s="47"/>
      <c r="BL21" s="4">
        <f>AW21</f>
        <v>0</v>
      </c>
      <c r="BM21" s="49">
        <f>AX21</f>
        <v>0</v>
      </c>
      <c r="BN21" s="49">
        <f>AY21</f>
        <v>0</v>
      </c>
      <c r="BO21" s="257"/>
      <c r="BP21" s="49">
        <v>0</v>
      </c>
      <c r="BQ21" s="49">
        <v>0</v>
      </c>
      <c r="BR21" s="49">
        <v>0</v>
      </c>
      <c r="BS21" s="49">
        <v>0</v>
      </c>
      <c r="BT21" s="49">
        <v>0</v>
      </c>
      <c r="BU21" s="49">
        <v>0</v>
      </c>
      <c r="BV21" s="49">
        <f>SUM(BL21:BU21)</f>
        <v>0</v>
      </c>
      <c r="BW21" s="47"/>
      <c r="BX21" s="47"/>
      <c r="CA21" s="4">
        <f>BL21</f>
        <v>0</v>
      </c>
      <c r="CB21" s="49">
        <f>BM21</f>
        <v>0</v>
      </c>
      <c r="CC21" s="49">
        <f>BN21</f>
        <v>0</v>
      </c>
      <c r="CD21" s="49">
        <f>BO21</f>
        <v>0</v>
      </c>
      <c r="CE21" s="257"/>
      <c r="CF21" s="49">
        <v>0</v>
      </c>
      <c r="CG21" s="49">
        <v>0</v>
      </c>
      <c r="CH21" s="49">
        <v>0</v>
      </c>
      <c r="CI21" s="49">
        <v>0</v>
      </c>
      <c r="CJ21" s="49">
        <v>0</v>
      </c>
      <c r="CK21" s="49">
        <f>SUM(CA21:CJ21)</f>
        <v>0</v>
      </c>
      <c r="CL21" s="47"/>
      <c r="CM21" s="47"/>
      <c r="CP21" s="4">
        <f>CA21</f>
        <v>0</v>
      </c>
      <c r="CQ21" s="49">
        <f>CB21</f>
        <v>0</v>
      </c>
      <c r="CR21" s="49">
        <f>CC21</f>
        <v>0</v>
      </c>
      <c r="CS21" s="49">
        <f>CD21</f>
        <v>0</v>
      </c>
      <c r="CT21" s="49">
        <f>CE21</f>
        <v>0</v>
      </c>
      <c r="CU21" s="257"/>
      <c r="CV21" s="49">
        <v>0</v>
      </c>
      <c r="CW21" s="49">
        <v>0</v>
      </c>
      <c r="CX21" s="49">
        <v>0</v>
      </c>
      <c r="CY21" s="49">
        <v>0</v>
      </c>
      <c r="CZ21" s="49">
        <f>SUM(CP21:CY21)</f>
        <v>0</v>
      </c>
      <c r="DA21" s="47"/>
      <c r="DB21" s="47"/>
      <c r="DE21" s="4">
        <f t="shared" ref="DE21:DJ21" si="52">CP21</f>
        <v>0</v>
      </c>
      <c r="DF21" s="49">
        <f t="shared" si="52"/>
        <v>0</v>
      </c>
      <c r="DG21" s="49">
        <f t="shared" si="52"/>
        <v>0</v>
      </c>
      <c r="DH21" s="49">
        <f t="shared" si="52"/>
        <v>0</v>
      </c>
      <c r="DI21" s="49">
        <f t="shared" si="52"/>
        <v>0</v>
      </c>
      <c r="DJ21" s="49">
        <f t="shared" si="52"/>
        <v>0</v>
      </c>
      <c r="DK21" s="257"/>
      <c r="DL21" s="49">
        <v>0</v>
      </c>
      <c r="DM21" s="49">
        <v>0</v>
      </c>
      <c r="DN21" s="49">
        <v>0</v>
      </c>
      <c r="DO21" s="49">
        <f>SUM(DE21:DN21)</f>
        <v>0</v>
      </c>
      <c r="DP21" s="47"/>
      <c r="DQ21" s="47"/>
      <c r="DT21" s="4">
        <f t="shared" ref="DT21:DZ21" si="53">DE21</f>
        <v>0</v>
      </c>
      <c r="DU21" s="49">
        <f t="shared" si="53"/>
        <v>0</v>
      </c>
      <c r="DV21" s="49">
        <f t="shared" si="53"/>
        <v>0</v>
      </c>
      <c r="DW21" s="49">
        <f t="shared" si="53"/>
        <v>0</v>
      </c>
      <c r="DX21" s="49">
        <f t="shared" si="53"/>
        <v>0</v>
      </c>
      <c r="DY21" s="49">
        <f t="shared" si="53"/>
        <v>0</v>
      </c>
      <c r="DZ21" s="49">
        <f t="shared" si="53"/>
        <v>0</v>
      </c>
      <c r="EA21" s="257"/>
      <c r="EB21" s="49">
        <v>0</v>
      </c>
      <c r="EC21" s="49">
        <v>0</v>
      </c>
      <c r="ED21" s="49">
        <f>SUM(DT21:EC21)</f>
        <v>0</v>
      </c>
      <c r="EE21" s="47"/>
      <c r="EF21" s="47"/>
      <c r="EI21" s="4">
        <f t="shared" ref="EI21:EP21" si="54">DT21</f>
        <v>0</v>
      </c>
      <c r="EJ21" s="49">
        <f t="shared" si="54"/>
        <v>0</v>
      </c>
      <c r="EK21" s="49">
        <f t="shared" si="54"/>
        <v>0</v>
      </c>
      <c r="EL21" s="49">
        <f t="shared" si="54"/>
        <v>0</v>
      </c>
      <c r="EM21" s="49">
        <f t="shared" si="54"/>
        <v>0</v>
      </c>
      <c r="EN21" s="49">
        <f t="shared" si="54"/>
        <v>0</v>
      </c>
      <c r="EO21" s="49">
        <f t="shared" si="54"/>
        <v>0</v>
      </c>
      <c r="EP21" s="49">
        <f t="shared" si="54"/>
        <v>0</v>
      </c>
      <c r="EQ21" s="257"/>
      <c r="ER21" s="49">
        <v>0</v>
      </c>
      <c r="ES21" s="49">
        <f>SUM(EI21:ER21)</f>
        <v>0</v>
      </c>
      <c r="ET21" s="47"/>
      <c r="EU21" s="47"/>
      <c r="EX21" s="4">
        <f t="shared" ref="EX21:FF21" si="55">EI21</f>
        <v>0</v>
      </c>
      <c r="EY21" s="49">
        <f t="shared" si="55"/>
        <v>0</v>
      </c>
      <c r="EZ21" s="49">
        <f t="shared" si="55"/>
        <v>0</v>
      </c>
      <c r="FA21" s="49">
        <f t="shared" si="55"/>
        <v>0</v>
      </c>
      <c r="FB21" s="49">
        <f t="shared" si="55"/>
        <v>0</v>
      </c>
      <c r="FC21" s="49">
        <f t="shared" si="55"/>
        <v>0</v>
      </c>
      <c r="FD21" s="49">
        <f t="shared" si="55"/>
        <v>0</v>
      </c>
      <c r="FE21" s="49">
        <f t="shared" si="55"/>
        <v>0</v>
      </c>
      <c r="FF21" s="49">
        <f t="shared" si="55"/>
        <v>0</v>
      </c>
      <c r="FG21" s="257"/>
      <c r="FH21" s="49">
        <f>SUM(EX21:FG21)</f>
        <v>0</v>
      </c>
      <c r="FI21" s="47"/>
      <c r="FJ21" s="47"/>
    </row>
    <row r="22" spans="1:168" s="64" customFormat="1" hidden="1" x14ac:dyDescent="0.2">
      <c r="B22" s="798" t="s">
        <v>156</v>
      </c>
      <c r="C22" s="798"/>
      <c r="D22" s="206"/>
      <c r="E22" s="61">
        <f ca="1">SUM(E19:E21)</f>
        <v>3961509</v>
      </c>
      <c r="F22" s="62">
        <f t="shared" ref="F22:N22" ca="1" si="56">SUM(F19:F21)</f>
        <v>4159584.45</v>
      </c>
      <c r="G22" s="62">
        <f t="shared" ca="1" si="56"/>
        <v>4367563.6724999994</v>
      </c>
      <c r="H22" s="62">
        <f t="shared" ca="1" si="56"/>
        <v>4585941.8561249999</v>
      </c>
      <c r="I22" s="62">
        <f t="shared" ca="1" si="56"/>
        <v>4815238.9489312507</v>
      </c>
      <c r="J22" s="62">
        <f t="shared" ca="1" si="56"/>
        <v>5056000.8963778121</v>
      </c>
      <c r="K22" s="62">
        <f t="shared" ca="1" si="56"/>
        <v>0</v>
      </c>
      <c r="L22" s="62">
        <f t="shared" ca="1" si="56"/>
        <v>0</v>
      </c>
      <c r="M22" s="62">
        <f t="shared" ca="1" si="56"/>
        <v>0</v>
      </c>
      <c r="N22" s="62">
        <f t="shared" ca="1" si="56"/>
        <v>0</v>
      </c>
      <c r="O22" s="63">
        <f ca="1">SUM(E22:N22)</f>
        <v>26945838.823934063</v>
      </c>
      <c r="P22" s="48"/>
      <c r="Q22" s="206"/>
      <c r="R22" s="206"/>
      <c r="S22" s="61">
        <f>SUM(S19:S21)</f>
        <v>0</v>
      </c>
      <c r="T22" s="62">
        <f t="shared" ref="T22:AB22" si="57">SUM(T19:T21)</f>
        <v>0</v>
      </c>
      <c r="U22" s="62">
        <f t="shared" si="57"/>
        <v>0</v>
      </c>
      <c r="V22" s="62">
        <f t="shared" si="57"/>
        <v>0</v>
      </c>
      <c r="W22" s="62">
        <f t="shared" si="57"/>
        <v>0</v>
      </c>
      <c r="X22" s="62">
        <f t="shared" si="57"/>
        <v>0</v>
      </c>
      <c r="Y22" s="62">
        <f t="shared" si="57"/>
        <v>0</v>
      </c>
      <c r="Z22" s="62">
        <f t="shared" si="57"/>
        <v>0</v>
      </c>
      <c r="AA22" s="62">
        <f t="shared" si="57"/>
        <v>0</v>
      </c>
      <c r="AB22" s="62">
        <f t="shared" si="57"/>
        <v>0</v>
      </c>
      <c r="AC22" s="63">
        <f>SUM(S22:AB22)</f>
        <v>0</v>
      </c>
      <c r="AD22" s="47"/>
      <c r="AE22" s="47"/>
      <c r="AF22" s="206"/>
      <c r="AG22" s="206"/>
      <c r="AH22" s="61">
        <f>SUM(AH19:AH21)</f>
        <v>0</v>
      </c>
      <c r="AI22" s="62">
        <f t="shared" ref="AI22:AQ22" si="58">SUM(AI19:AI21)</f>
        <v>0</v>
      </c>
      <c r="AJ22" s="62">
        <f t="shared" si="58"/>
        <v>0</v>
      </c>
      <c r="AK22" s="62">
        <f t="shared" si="58"/>
        <v>0</v>
      </c>
      <c r="AL22" s="62">
        <f t="shared" si="58"/>
        <v>0</v>
      </c>
      <c r="AM22" s="62">
        <f t="shared" si="58"/>
        <v>0</v>
      </c>
      <c r="AN22" s="62">
        <f t="shared" si="58"/>
        <v>0</v>
      </c>
      <c r="AO22" s="62">
        <f t="shared" si="58"/>
        <v>0</v>
      </c>
      <c r="AP22" s="62">
        <f t="shared" si="58"/>
        <v>0</v>
      </c>
      <c r="AQ22" s="62">
        <f t="shared" si="58"/>
        <v>0</v>
      </c>
      <c r="AR22" s="63">
        <f>SUM(AH22:AQ22)</f>
        <v>0</v>
      </c>
      <c r="AS22" s="47"/>
      <c r="AT22" s="47"/>
      <c r="AV22" s="206"/>
      <c r="AW22" s="61">
        <f>SUM(AW19:AW21)</f>
        <v>0</v>
      </c>
      <c r="AX22" s="62">
        <f t="shared" ref="AX22:BF22" si="59">SUM(AX19:AX21)</f>
        <v>0</v>
      </c>
      <c r="AY22" s="62">
        <f t="shared" si="59"/>
        <v>0</v>
      </c>
      <c r="AZ22" s="62">
        <f t="shared" si="59"/>
        <v>0</v>
      </c>
      <c r="BA22" s="62">
        <f t="shared" si="59"/>
        <v>0</v>
      </c>
      <c r="BB22" s="62">
        <f t="shared" si="59"/>
        <v>0</v>
      </c>
      <c r="BC22" s="62">
        <f t="shared" si="59"/>
        <v>0</v>
      </c>
      <c r="BD22" s="62">
        <f t="shared" si="59"/>
        <v>0</v>
      </c>
      <c r="BE22" s="62">
        <f t="shared" si="59"/>
        <v>0</v>
      </c>
      <c r="BF22" s="62">
        <f t="shared" si="59"/>
        <v>0</v>
      </c>
      <c r="BG22" s="63">
        <f>SUM(AW22:BF22)</f>
        <v>0</v>
      </c>
      <c r="BH22" s="47"/>
      <c r="BI22" s="47"/>
      <c r="BK22" s="206"/>
      <c r="BL22" s="61">
        <f>SUM(BL19:BL21)</f>
        <v>0</v>
      </c>
      <c r="BM22" s="62">
        <f t="shared" ref="BM22:BU22" si="60">SUM(BM19:BM21)</f>
        <v>0</v>
      </c>
      <c r="BN22" s="62">
        <f t="shared" si="60"/>
        <v>0</v>
      </c>
      <c r="BO22" s="62">
        <f t="shared" si="60"/>
        <v>0</v>
      </c>
      <c r="BP22" s="62">
        <f t="shared" si="60"/>
        <v>0</v>
      </c>
      <c r="BQ22" s="62">
        <f t="shared" si="60"/>
        <v>0</v>
      </c>
      <c r="BR22" s="62">
        <f t="shared" si="60"/>
        <v>0</v>
      </c>
      <c r="BS22" s="62">
        <f t="shared" si="60"/>
        <v>0</v>
      </c>
      <c r="BT22" s="62">
        <f t="shared" si="60"/>
        <v>0</v>
      </c>
      <c r="BU22" s="62">
        <f t="shared" si="60"/>
        <v>0</v>
      </c>
      <c r="BV22" s="63">
        <f>SUM(BL22:BU22)</f>
        <v>0</v>
      </c>
      <c r="BW22" s="47"/>
      <c r="BX22" s="47"/>
      <c r="BZ22" s="206"/>
      <c r="CA22" s="61">
        <f>SUM(CA19:CA21)</f>
        <v>0</v>
      </c>
      <c r="CB22" s="62">
        <f t="shared" ref="CB22:CJ22" si="61">SUM(CB19:CB21)</f>
        <v>0</v>
      </c>
      <c r="CC22" s="62">
        <f t="shared" si="61"/>
        <v>0</v>
      </c>
      <c r="CD22" s="62">
        <f t="shared" si="61"/>
        <v>0</v>
      </c>
      <c r="CE22" s="62">
        <f t="shared" si="61"/>
        <v>0</v>
      </c>
      <c r="CF22" s="62">
        <f t="shared" si="61"/>
        <v>0</v>
      </c>
      <c r="CG22" s="62">
        <f t="shared" si="61"/>
        <v>0</v>
      </c>
      <c r="CH22" s="62">
        <f t="shared" si="61"/>
        <v>0</v>
      </c>
      <c r="CI22" s="62">
        <f t="shared" si="61"/>
        <v>0</v>
      </c>
      <c r="CJ22" s="62">
        <f t="shared" si="61"/>
        <v>0</v>
      </c>
      <c r="CK22" s="63">
        <f>SUM(CA22:CJ22)</f>
        <v>0</v>
      </c>
      <c r="CL22" s="47"/>
      <c r="CM22" s="47"/>
      <c r="CO22" s="206"/>
      <c r="CP22" s="61">
        <f>SUM(CP19:CP21)</f>
        <v>0</v>
      </c>
      <c r="CQ22" s="62">
        <f t="shared" ref="CQ22:CY22" si="62">SUM(CQ19:CQ21)</f>
        <v>0</v>
      </c>
      <c r="CR22" s="62">
        <f t="shared" si="62"/>
        <v>0</v>
      </c>
      <c r="CS22" s="62">
        <f t="shared" si="62"/>
        <v>0</v>
      </c>
      <c r="CT22" s="62">
        <f t="shared" si="62"/>
        <v>0</v>
      </c>
      <c r="CU22" s="62">
        <f t="shared" si="62"/>
        <v>0</v>
      </c>
      <c r="CV22" s="62">
        <f t="shared" si="62"/>
        <v>0</v>
      </c>
      <c r="CW22" s="62">
        <f t="shared" si="62"/>
        <v>0</v>
      </c>
      <c r="CX22" s="62">
        <f t="shared" si="62"/>
        <v>0</v>
      </c>
      <c r="CY22" s="62">
        <f t="shared" si="62"/>
        <v>0</v>
      </c>
      <c r="CZ22" s="63">
        <f>SUM(CP22:CY22)</f>
        <v>0</v>
      </c>
      <c r="DA22" s="47"/>
      <c r="DB22" s="47"/>
      <c r="DD22" s="206"/>
      <c r="DE22" s="61">
        <f>SUM(DE19:DE21)</f>
        <v>0</v>
      </c>
      <c r="DF22" s="62">
        <f t="shared" ref="DF22:DN22" si="63">SUM(DF19:DF21)</f>
        <v>0</v>
      </c>
      <c r="DG22" s="62">
        <f t="shared" si="63"/>
        <v>0</v>
      </c>
      <c r="DH22" s="62">
        <f t="shared" si="63"/>
        <v>0</v>
      </c>
      <c r="DI22" s="62">
        <f t="shared" si="63"/>
        <v>0</v>
      </c>
      <c r="DJ22" s="62">
        <f t="shared" si="63"/>
        <v>0</v>
      </c>
      <c r="DK22" s="62">
        <f t="shared" si="63"/>
        <v>0</v>
      </c>
      <c r="DL22" s="62">
        <f t="shared" si="63"/>
        <v>0</v>
      </c>
      <c r="DM22" s="62">
        <f t="shared" si="63"/>
        <v>0</v>
      </c>
      <c r="DN22" s="62">
        <f t="shared" si="63"/>
        <v>0</v>
      </c>
      <c r="DO22" s="63">
        <f>SUM(DE22:DN22)</f>
        <v>0</v>
      </c>
      <c r="DP22" s="47"/>
      <c r="DQ22" s="47"/>
      <c r="DS22" s="206"/>
      <c r="DT22" s="61">
        <f>SUM(DT19:DT21)</f>
        <v>0</v>
      </c>
      <c r="DU22" s="62">
        <f t="shared" ref="DU22:EC22" si="64">SUM(DU19:DU21)</f>
        <v>0</v>
      </c>
      <c r="DV22" s="62">
        <f t="shared" si="64"/>
        <v>0</v>
      </c>
      <c r="DW22" s="62">
        <f t="shared" si="64"/>
        <v>0</v>
      </c>
      <c r="DX22" s="62">
        <f t="shared" si="64"/>
        <v>0</v>
      </c>
      <c r="DY22" s="62">
        <f t="shared" si="64"/>
        <v>0</v>
      </c>
      <c r="DZ22" s="62">
        <f t="shared" si="64"/>
        <v>0</v>
      </c>
      <c r="EA22" s="62">
        <f t="shared" si="64"/>
        <v>0</v>
      </c>
      <c r="EB22" s="62">
        <f t="shared" si="64"/>
        <v>0</v>
      </c>
      <c r="EC22" s="62">
        <f t="shared" si="64"/>
        <v>0</v>
      </c>
      <c r="ED22" s="63">
        <f>SUM(DT22:EC22)</f>
        <v>0</v>
      </c>
      <c r="EE22" s="47"/>
      <c r="EF22" s="47"/>
      <c r="EH22" s="206"/>
      <c r="EI22" s="61">
        <f>SUM(EI19:EI21)</f>
        <v>0</v>
      </c>
      <c r="EJ22" s="62">
        <f t="shared" ref="EJ22:ER22" si="65">SUM(EJ19:EJ21)</f>
        <v>0</v>
      </c>
      <c r="EK22" s="62">
        <f t="shared" si="65"/>
        <v>0</v>
      </c>
      <c r="EL22" s="62">
        <f t="shared" si="65"/>
        <v>0</v>
      </c>
      <c r="EM22" s="62">
        <f t="shared" si="65"/>
        <v>0</v>
      </c>
      <c r="EN22" s="62">
        <f t="shared" si="65"/>
        <v>0</v>
      </c>
      <c r="EO22" s="62">
        <f t="shared" si="65"/>
        <v>0</v>
      </c>
      <c r="EP22" s="62">
        <f t="shared" si="65"/>
        <v>0</v>
      </c>
      <c r="EQ22" s="62">
        <f t="shared" si="65"/>
        <v>0</v>
      </c>
      <c r="ER22" s="62">
        <f t="shared" si="65"/>
        <v>0</v>
      </c>
      <c r="ES22" s="63">
        <f>SUM(EI22:ER22)</f>
        <v>0</v>
      </c>
      <c r="ET22" s="47"/>
      <c r="EU22" s="47"/>
      <c r="EW22" s="206"/>
      <c r="EX22" s="61">
        <f>SUM(EX19:EX21)</f>
        <v>0</v>
      </c>
      <c r="EY22" s="62">
        <f t="shared" ref="EY22:FG22" si="66">SUM(EY19:EY21)</f>
        <v>0</v>
      </c>
      <c r="EZ22" s="62">
        <f t="shared" si="66"/>
        <v>0</v>
      </c>
      <c r="FA22" s="62">
        <f t="shared" si="66"/>
        <v>0</v>
      </c>
      <c r="FB22" s="62">
        <f t="shared" si="66"/>
        <v>0</v>
      </c>
      <c r="FC22" s="62">
        <f t="shared" si="66"/>
        <v>0</v>
      </c>
      <c r="FD22" s="62">
        <f t="shared" si="66"/>
        <v>0</v>
      </c>
      <c r="FE22" s="62">
        <f t="shared" si="66"/>
        <v>0</v>
      </c>
      <c r="FF22" s="62">
        <f t="shared" si="66"/>
        <v>0</v>
      </c>
      <c r="FG22" s="62">
        <f t="shared" si="66"/>
        <v>0</v>
      </c>
      <c r="FH22" s="63">
        <f>SUM(EX22:FG22)</f>
        <v>0</v>
      </c>
      <c r="FI22" s="47"/>
      <c r="FJ22" s="47"/>
    </row>
    <row r="23" spans="1:168" hidden="1" x14ac:dyDescent="0.2">
      <c r="B23" s="795" t="s">
        <v>152</v>
      </c>
      <c r="C23" s="795"/>
      <c r="E23" s="41">
        <f ca="1">E17-E22</f>
        <v>-3961509</v>
      </c>
      <c r="F23" s="41">
        <f t="shared" ref="F23:N23" ca="1" si="67">F17-F22</f>
        <v>-8121093.4500000002</v>
      </c>
      <c r="G23" s="41">
        <f t="shared" ca="1" si="67"/>
        <v>-12488657.122499999</v>
      </c>
      <c r="H23" s="41">
        <f t="shared" ca="1" si="67"/>
        <v>-17074598.978625</v>
      </c>
      <c r="I23" s="41">
        <f t="shared" ca="1" si="67"/>
        <v>-21889837.92755625</v>
      </c>
      <c r="J23" s="41">
        <f t="shared" ca="1" si="67"/>
        <v>-26945838.823934063</v>
      </c>
      <c r="K23" s="41">
        <f t="shared" ca="1" si="67"/>
        <v>-26945838.823934063</v>
      </c>
      <c r="L23" s="41">
        <f t="shared" ca="1" si="67"/>
        <v>-26945838.823934063</v>
      </c>
      <c r="M23" s="41">
        <f t="shared" ca="1" si="67"/>
        <v>-26945838.823934063</v>
      </c>
      <c r="N23" s="41">
        <f t="shared" ca="1" si="67"/>
        <v>-26945838.823934063</v>
      </c>
      <c r="O23" s="135" t="s">
        <v>26</v>
      </c>
      <c r="P23" s="47"/>
      <c r="S23" s="41">
        <f>S17-S22</f>
        <v>0</v>
      </c>
      <c r="T23" s="41">
        <f t="shared" ref="T23:AB23" si="68">T17-T22</f>
        <v>0</v>
      </c>
      <c r="U23" s="41">
        <f t="shared" si="68"/>
        <v>0</v>
      </c>
      <c r="V23" s="41">
        <f t="shared" si="68"/>
        <v>0</v>
      </c>
      <c r="W23" s="41">
        <f t="shared" si="68"/>
        <v>0</v>
      </c>
      <c r="X23" s="41">
        <f t="shared" si="68"/>
        <v>0</v>
      </c>
      <c r="Y23" s="41">
        <f t="shared" si="68"/>
        <v>0</v>
      </c>
      <c r="Z23" s="41">
        <f t="shared" si="68"/>
        <v>0</v>
      </c>
      <c r="AA23" s="41">
        <f t="shared" si="68"/>
        <v>0</v>
      </c>
      <c r="AB23" s="41">
        <f t="shared" si="68"/>
        <v>0</v>
      </c>
      <c r="AC23" s="135" t="s">
        <v>26</v>
      </c>
      <c r="AD23" s="47"/>
      <c r="AE23" s="47"/>
      <c r="AH23" s="41">
        <f>AH17-AH22</f>
        <v>0</v>
      </c>
      <c r="AI23" s="41">
        <f t="shared" ref="AI23:AQ23" si="69">AI17-AI22</f>
        <v>0</v>
      </c>
      <c r="AJ23" s="41">
        <f t="shared" si="69"/>
        <v>0</v>
      </c>
      <c r="AK23" s="41">
        <f t="shared" si="69"/>
        <v>0</v>
      </c>
      <c r="AL23" s="41">
        <f t="shared" si="69"/>
        <v>0</v>
      </c>
      <c r="AM23" s="41">
        <f t="shared" si="69"/>
        <v>0</v>
      </c>
      <c r="AN23" s="41">
        <f t="shared" si="69"/>
        <v>0</v>
      </c>
      <c r="AO23" s="41">
        <f t="shared" si="69"/>
        <v>0</v>
      </c>
      <c r="AP23" s="41">
        <f t="shared" si="69"/>
        <v>0</v>
      </c>
      <c r="AQ23" s="41">
        <f t="shared" si="69"/>
        <v>0</v>
      </c>
      <c r="AR23" s="135" t="s">
        <v>26</v>
      </c>
      <c r="AS23" s="47"/>
      <c r="AT23" s="47"/>
      <c r="AW23" s="41">
        <f>AW17-AW22</f>
        <v>0</v>
      </c>
      <c r="AX23" s="41">
        <f t="shared" ref="AX23:BF23" si="70">AX17-AX22</f>
        <v>0</v>
      </c>
      <c r="AY23" s="41">
        <f t="shared" si="70"/>
        <v>0</v>
      </c>
      <c r="AZ23" s="41">
        <f t="shared" si="70"/>
        <v>0</v>
      </c>
      <c r="BA23" s="41">
        <f t="shared" si="70"/>
        <v>0</v>
      </c>
      <c r="BB23" s="41">
        <f t="shared" si="70"/>
        <v>0</v>
      </c>
      <c r="BC23" s="41">
        <f t="shared" si="70"/>
        <v>0</v>
      </c>
      <c r="BD23" s="41">
        <f t="shared" si="70"/>
        <v>0</v>
      </c>
      <c r="BE23" s="41">
        <f t="shared" si="70"/>
        <v>0</v>
      </c>
      <c r="BF23" s="41">
        <f t="shared" si="70"/>
        <v>0</v>
      </c>
      <c r="BG23" s="135" t="s">
        <v>26</v>
      </c>
      <c r="BH23" s="47"/>
      <c r="BI23" s="47"/>
      <c r="BL23" s="41">
        <f>BL17-BL22</f>
        <v>0</v>
      </c>
      <c r="BM23" s="41">
        <f t="shared" ref="BM23:BU23" si="71">BM17-BM22</f>
        <v>0</v>
      </c>
      <c r="BN23" s="41">
        <f t="shared" si="71"/>
        <v>0</v>
      </c>
      <c r="BO23" s="41">
        <f t="shared" si="71"/>
        <v>0</v>
      </c>
      <c r="BP23" s="41">
        <f t="shared" si="71"/>
        <v>0</v>
      </c>
      <c r="BQ23" s="41">
        <f t="shared" si="71"/>
        <v>0</v>
      </c>
      <c r="BR23" s="41">
        <f t="shared" si="71"/>
        <v>0</v>
      </c>
      <c r="BS23" s="41">
        <f t="shared" si="71"/>
        <v>0</v>
      </c>
      <c r="BT23" s="41">
        <f t="shared" si="71"/>
        <v>0</v>
      </c>
      <c r="BU23" s="41">
        <f t="shared" si="71"/>
        <v>0</v>
      </c>
      <c r="BV23" s="135" t="s">
        <v>26</v>
      </c>
      <c r="BW23" s="47"/>
      <c r="BX23" s="47"/>
      <c r="CA23" s="41">
        <f>CA17-CA22</f>
        <v>0</v>
      </c>
      <c r="CB23" s="41">
        <f t="shared" ref="CB23:CJ23" si="72">CB17-CB22</f>
        <v>0</v>
      </c>
      <c r="CC23" s="41">
        <f t="shared" si="72"/>
        <v>0</v>
      </c>
      <c r="CD23" s="41">
        <f t="shared" si="72"/>
        <v>0</v>
      </c>
      <c r="CE23" s="41">
        <f t="shared" si="72"/>
        <v>0</v>
      </c>
      <c r="CF23" s="41">
        <f t="shared" si="72"/>
        <v>0</v>
      </c>
      <c r="CG23" s="41">
        <f t="shared" si="72"/>
        <v>0</v>
      </c>
      <c r="CH23" s="41">
        <f t="shared" si="72"/>
        <v>0</v>
      </c>
      <c r="CI23" s="41">
        <f t="shared" si="72"/>
        <v>0</v>
      </c>
      <c r="CJ23" s="41">
        <f t="shared" si="72"/>
        <v>0</v>
      </c>
      <c r="CK23" s="135" t="s">
        <v>26</v>
      </c>
      <c r="CL23" s="47"/>
      <c r="CM23" s="47"/>
      <c r="CP23" s="41">
        <f>CP17-CP22</f>
        <v>0</v>
      </c>
      <c r="CQ23" s="41">
        <f t="shared" ref="CQ23:CY23" si="73">CQ17-CQ22</f>
        <v>0</v>
      </c>
      <c r="CR23" s="41">
        <f t="shared" si="73"/>
        <v>0</v>
      </c>
      <c r="CS23" s="41">
        <f t="shared" si="73"/>
        <v>0</v>
      </c>
      <c r="CT23" s="41">
        <f t="shared" si="73"/>
        <v>0</v>
      </c>
      <c r="CU23" s="41">
        <f t="shared" si="73"/>
        <v>0</v>
      </c>
      <c r="CV23" s="41">
        <f t="shared" si="73"/>
        <v>0</v>
      </c>
      <c r="CW23" s="41">
        <f t="shared" si="73"/>
        <v>0</v>
      </c>
      <c r="CX23" s="41">
        <f t="shared" si="73"/>
        <v>0</v>
      </c>
      <c r="CY23" s="41">
        <f t="shared" si="73"/>
        <v>0</v>
      </c>
      <c r="CZ23" s="135" t="s">
        <v>26</v>
      </c>
      <c r="DA23" s="47"/>
      <c r="DB23" s="47"/>
      <c r="DE23" s="41">
        <f>DE17-DE22</f>
        <v>0</v>
      </c>
      <c r="DF23" s="41">
        <f t="shared" ref="DF23:DN23" si="74">DF17-DF22</f>
        <v>0</v>
      </c>
      <c r="DG23" s="41">
        <f t="shared" si="74"/>
        <v>0</v>
      </c>
      <c r="DH23" s="41">
        <f t="shared" si="74"/>
        <v>0</v>
      </c>
      <c r="DI23" s="41">
        <f t="shared" si="74"/>
        <v>0</v>
      </c>
      <c r="DJ23" s="41">
        <f t="shared" si="74"/>
        <v>0</v>
      </c>
      <c r="DK23" s="41">
        <f t="shared" si="74"/>
        <v>0</v>
      </c>
      <c r="DL23" s="41">
        <f t="shared" si="74"/>
        <v>0</v>
      </c>
      <c r="DM23" s="41">
        <f t="shared" si="74"/>
        <v>0</v>
      </c>
      <c r="DN23" s="41">
        <f t="shared" si="74"/>
        <v>0</v>
      </c>
      <c r="DO23" s="135" t="s">
        <v>26</v>
      </c>
      <c r="DP23" s="47"/>
      <c r="DQ23" s="47"/>
      <c r="DT23" s="41">
        <f>DT17-DT22</f>
        <v>0</v>
      </c>
      <c r="DU23" s="41">
        <f t="shared" ref="DU23:EC23" si="75">DU17-DU22</f>
        <v>0</v>
      </c>
      <c r="DV23" s="41">
        <f t="shared" si="75"/>
        <v>0</v>
      </c>
      <c r="DW23" s="41">
        <f t="shared" si="75"/>
        <v>0</v>
      </c>
      <c r="DX23" s="41">
        <f t="shared" si="75"/>
        <v>0</v>
      </c>
      <c r="DY23" s="41">
        <f t="shared" si="75"/>
        <v>0</v>
      </c>
      <c r="DZ23" s="41">
        <f t="shared" si="75"/>
        <v>0</v>
      </c>
      <c r="EA23" s="41">
        <f t="shared" si="75"/>
        <v>0</v>
      </c>
      <c r="EB23" s="41">
        <f t="shared" si="75"/>
        <v>0</v>
      </c>
      <c r="EC23" s="41">
        <f t="shared" si="75"/>
        <v>0</v>
      </c>
      <c r="ED23" s="135" t="s">
        <v>26</v>
      </c>
      <c r="EE23" s="47"/>
      <c r="EF23" s="47"/>
      <c r="EI23" s="41">
        <f>EI17-EI22</f>
        <v>0</v>
      </c>
      <c r="EJ23" s="41">
        <f t="shared" ref="EJ23:ER23" si="76">EJ17-EJ22</f>
        <v>0</v>
      </c>
      <c r="EK23" s="41">
        <f t="shared" si="76"/>
        <v>0</v>
      </c>
      <c r="EL23" s="41">
        <f t="shared" si="76"/>
        <v>0</v>
      </c>
      <c r="EM23" s="41">
        <f t="shared" si="76"/>
        <v>0</v>
      </c>
      <c r="EN23" s="41">
        <f t="shared" si="76"/>
        <v>0</v>
      </c>
      <c r="EO23" s="41">
        <f t="shared" si="76"/>
        <v>0</v>
      </c>
      <c r="EP23" s="41">
        <f t="shared" si="76"/>
        <v>0</v>
      </c>
      <c r="EQ23" s="41">
        <f t="shared" si="76"/>
        <v>0</v>
      </c>
      <c r="ER23" s="41">
        <f t="shared" si="76"/>
        <v>0</v>
      </c>
      <c r="ES23" s="135" t="s">
        <v>26</v>
      </c>
      <c r="ET23" s="47"/>
      <c r="EU23" s="47"/>
      <c r="EX23" s="41">
        <f>EX17-EX22</f>
        <v>0</v>
      </c>
      <c r="EY23" s="41">
        <f t="shared" ref="EY23:FG23" si="77">EY17-EY22</f>
        <v>0</v>
      </c>
      <c r="EZ23" s="41">
        <f t="shared" si="77"/>
        <v>0</v>
      </c>
      <c r="FA23" s="41">
        <f t="shared" si="77"/>
        <v>0</v>
      </c>
      <c r="FB23" s="41">
        <f t="shared" si="77"/>
        <v>0</v>
      </c>
      <c r="FC23" s="41">
        <f t="shared" si="77"/>
        <v>0</v>
      </c>
      <c r="FD23" s="41">
        <f t="shared" si="77"/>
        <v>0</v>
      </c>
      <c r="FE23" s="41">
        <f t="shared" si="77"/>
        <v>0</v>
      </c>
      <c r="FF23" s="41">
        <f t="shared" si="77"/>
        <v>0</v>
      </c>
      <c r="FG23" s="41">
        <f t="shared" si="77"/>
        <v>0</v>
      </c>
      <c r="FH23" s="135" t="s">
        <v>26</v>
      </c>
      <c r="FI23" s="47"/>
      <c r="FJ23" s="47"/>
    </row>
    <row r="24" spans="1:168" ht="12.75" hidden="1" x14ac:dyDescent="0.2">
      <c r="D24" s="43"/>
      <c r="Q24" s="43"/>
      <c r="R24" s="43"/>
      <c r="AF24" s="43"/>
      <c r="AG24" s="43"/>
      <c r="AV24" s="43"/>
      <c r="BK24" s="43"/>
      <c r="BZ24" s="43"/>
      <c r="CO24" s="43"/>
      <c r="DD24" s="43"/>
      <c r="DS24" s="43"/>
      <c r="EH24" s="43"/>
      <c r="EW24" s="43"/>
    </row>
    <row r="25" spans="1:168" ht="15.75" hidden="1" customHeight="1" thickBot="1" x14ac:dyDescent="0.25">
      <c r="S25" s="1"/>
      <c r="AI25" s="1"/>
      <c r="AY25" s="1"/>
      <c r="BO25" s="1"/>
      <c r="CE25" s="1"/>
      <c r="CU25" s="1"/>
      <c r="DK25" s="1"/>
      <c r="EA25" s="1"/>
      <c r="EQ25" s="1"/>
      <c r="FG25" s="1"/>
    </row>
    <row r="26" spans="1:168" s="184" customFormat="1" ht="4.5" hidden="1" customHeight="1" x14ac:dyDescent="0.2">
      <c r="D26" s="449"/>
      <c r="Q26" s="449"/>
      <c r="R26" s="449"/>
      <c r="AF26" s="449"/>
      <c r="AG26" s="449"/>
      <c r="AV26" s="449"/>
      <c r="BK26" s="449"/>
      <c r="BZ26" s="449"/>
      <c r="CO26" s="449"/>
      <c r="DD26" s="449"/>
      <c r="DS26" s="449"/>
      <c r="EH26" s="449"/>
      <c r="EW26" s="449"/>
    </row>
    <row r="27" spans="1:168" s="476" customFormat="1" ht="15" customHeight="1" x14ac:dyDescent="0.25">
      <c r="A27" s="800" t="s">
        <v>482</v>
      </c>
      <c r="B27" s="800"/>
      <c r="C27" s="800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7"/>
      <c r="P27" s="790" t="s">
        <v>371</v>
      </c>
      <c r="S27" s="501"/>
      <c r="T27" s="183"/>
      <c r="U27" s="183"/>
      <c r="V27" s="183"/>
      <c r="W27" s="183"/>
      <c r="X27" s="183"/>
      <c r="Y27" s="183"/>
      <c r="Z27" s="183"/>
      <c r="AA27" s="183"/>
      <c r="AB27" s="183"/>
      <c r="AC27" s="177"/>
      <c r="AD27" s="790" t="s">
        <v>359</v>
      </c>
      <c r="AE27" s="790" t="s">
        <v>360</v>
      </c>
      <c r="AF27" s="486"/>
      <c r="AG27" s="486"/>
      <c r="AH27" s="501"/>
      <c r="AI27" s="183"/>
      <c r="AJ27" s="183"/>
      <c r="AK27" s="183"/>
      <c r="AL27" s="183"/>
      <c r="AM27" s="183"/>
      <c r="AN27" s="183"/>
      <c r="AO27" s="183"/>
      <c r="AP27" s="183"/>
      <c r="AQ27" s="183"/>
      <c r="AR27" s="177"/>
      <c r="AS27" s="790" t="s">
        <v>358</v>
      </c>
      <c r="AT27" s="790" t="s">
        <v>360</v>
      </c>
      <c r="AU27" s="486"/>
      <c r="AV27" s="486"/>
      <c r="AW27" s="501"/>
      <c r="AX27" s="183"/>
      <c r="AY27" s="183"/>
      <c r="AZ27" s="183"/>
      <c r="BA27" s="183"/>
      <c r="BB27" s="183"/>
      <c r="BC27" s="183"/>
      <c r="BD27" s="183"/>
      <c r="BE27" s="183"/>
      <c r="BF27" s="183"/>
      <c r="BG27" s="177"/>
      <c r="BH27" s="790" t="s">
        <v>361</v>
      </c>
      <c r="BI27" s="790" t="s">
        <v>360</v>
      </c>
      <c r="BJ27" s="486"/>
      <c r="BK27" s="486"/>
      <c r="BL27" s="501"/>
      <c r="BM27" s="183"/>
      <c r="BN27" s="183"/>
      <c r="BO27" s="183"/>
      <c r="BP27" s="183"/>
      <c r="BQ27" s="183"/>
      <c r="BR27" s="183"/>
      <c r="BS27" s="183"/>
      <c r="BT27" s="183"/>
      <c r="BU27" s="183"/>
      <c r="BV27" s="177"/>
      <c r="BW27" s="790" t="s">
        <v>362</v>
      </c>
      <c r="BX27" s="790" t="s">
        <v>360</v>
      </c>
      <c r="BY27" s="486"/>
      <c r="BZ27" s="486"/>
      <c r="CA27" s="501"/>
      <c r="CB27" s="183"/>
      <c r="CC27" s="183"/>
      <c r="CD27" s="183"/>
      <c r="CE27" s="183"/>
      <c r="CF27" s="183"/>
      <c r="CG27" s="183"/>
      <c r="CH27" s="183"/>
      <c r="CI27" s="183"/>
      <c r="CJ27" s="183"/>
      <c r="CK27" s="177"/>
      <c r="CL27" s="790" t="s">
        <v>363</v>
      </c>
      <c r="CM27" s="790" t="s">
        <v>360</v>
      </c>
      <c r="CN27" s="486"/>
      <c r="CO27" s="486"/>
      <c r="CP27" s="501"/>
      <c r="CQ27" s="183"/>
      <c r="CR27" s="183"/>
      <c r="CS27" s="183"/>
      <c r="CT27" s="183"/>
      <c r="CU27" s="183"/>
      <c r="CV27" s="183"/>
      <c r="CW27" s="183"/>
      <c r="CX27" s="183"/>
      <c r="CY27" s="183"/>
      <c r="CZ27" s="177"/>
      <c r="DA27" s="790" t="s">
        <v>364</v>
      </c>
      <c r="DB27" s="790" t="s">
        <v>360</v>
      </c>
      <c r="DC27" s="486"/>
      <c r="DD27" s="486"/>
      <c r="DE27" s="501"/>
      <c r="DF27" s="183"/>
      <c r="DG27" s="183"/>
      <c r="DH27" s="183"/>
      <c r="DI27" s="183"/>
      <c r="DJ27" s="183"/>
      <c r="DK27" s="183"/>
      <c r="DL27" s="183"/>
      <c r="DM27" s="183"/>
      <c r="DN27" s="183"/>
      <c r="DO27" s="177"/>
      <c r="DP27" s="790" t="s">
        <v>365</v>
      </c>
      <c r="DQ27" s="790" t="s">
        <v>360</v>
      </c>
      <c r="DR27" s="486"/>
      <c r="DS27" s="486"/>
      <c r="DT27" s="501"/>
      <c r="DU27" s="183"/>
      <c r="DV27" s="183"/>
      <c r="DW27" s="183"/>
      <c r="DX27" s="183"/>
      <c r="DY27" s="183"/>
      <c r="DZ27" s="183"/>
      <c r="EA27" s="183"/>
      <c r="EB27" s="183"/>
      <c r="EC27" s="183"/>
      <c r="ED27" s="177"/>
      <c r="EE27" s="790" t="s">
        <v>366</v>
      </c>
      <c r="EF27" s="790" t="s">
        <v>360</v>
      </c>
      <c r="EG27" s="486"/>
      <c r="EH27" s="486"/>
      <c r="EI27" s="501"/>
      <c r="EJ27" s="183"/>
      <c r="EK27" s="183"/>
      <c r="EL27" s="183"/>
      <c r="EM27" s="183"/>
      <c r="EN27" s="183"/>
      <c r="EO27" s="183"/>
      <c r="EP27" s="183"/>
      <c r="EQ27" s="183"/>
      <c r="ER27" s="183"/>
      <c r="ES27" s="177"/>
      <c r="ET27" s="790" t="s">
        <v>367</v>
      </c>
      <c r="EU27" s="790" t="s">
        <v>360</v>
      </c>
      <c r="EV27" s="486"/>
      <c r="EW27" s="486"/>
      <c r="EX27" s="501"/>
      <c r="EY27" s="183"/>
      <c r="EZ27" s="183"/>
      <c r="FA27" s="183"/>
      <c r="FB27" s="183"/>
      <c r="FC27" s="183"/>
      <c r="FD27" s="183"/>
      <c r="FE27" s="183"/>
      <c r="FF27" s="183"/>
      <c r="FG27" s="183"/>
      <c r="FH27" s="177"/>
      <c r="FI27" s="790" t="s">
        <v>368</v>
      </c>
      <c r="FJ27" s="790" t="s">
        <v>360</v>
      </c>
      <c r="FK27" s="486"/>
      <c r="FL27" s="486"/>
    </row>
    <row r="28" spans="1:168" ht="15" customHeight="1" x14ac:dyDescent="0.2">
      <c r="B28" s="792" t="s">
        <v>21</v>
      </c>
      <c r="C28" s="792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52" t="s">
        <v>1</v>
      </c>
      <c r="P28" s="790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52" t="s">
        <v>1</v>
      </c>
      <c r="AD28" s="790"/>
      <c r="AE28" s="790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52" t="s">
        <v>1</v>
      </c>
      <c r="AS28" s="790"/>
      <c r="AT28" s="790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52" t="s">
        <v>1</v>
      </c>
      <c r="BH28" s="790"/>
      <c r="BI28" s="790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52" t="s">
        <v>1</v>
      </c>
      <c r="BW28" s="790"/>
      <c r="BX28" s="790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52" t="s">
        <v>1</v>
      </c>
      <c r="CL28" s="790"/>
      <c r="CM28" s="790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52" t="s">
        <v>1</v>
      </c>
      <c r="DA28" s="790"/>
      <c r="DB28" s="790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52" t="s">
        <v>1</v>
      </c>
      <c r="DP28" s="790"/>
      <c r="DQ28" s="790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52" t="s">
        <v>1</v>
      </c>
      <c r="EE28" s="790"/>
      <c r="EF28" s="790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52" t="s">
        <v>1</v>
      </c>
      <c r="ET28" s="790"/>
      <c r="EU28" s="790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52" t="s">
        <v>1</v>
      </c>
      <c r="FI28" s="790"/>
      <c r="FJ28" s="790"/>
    </row>
    <row r="29" spans="1:168" x14ac:dyDescent="0.2">
      <c r="B29" s="796" t="s">
        <v>2</v>
      </c>
      <c r="C29" s="796"/>
      <c r="E29" s="204">
        <f ca="1">IF(E$7="Actual",OFFSET(E29,0,VLOOKUP(COLUMN(E29),Config!$F$44:$G$52,2,FALSE)-COLUMN($E29)),'Budget Details'!V$7)</f>
        <v>3678146.5943987975</v>
      </c>
      <c r="F29" s="205">
        <f ca="1">IF(F$7="Actual",OFFSET(F29,0,VLOOKUP(COLUMN(F29),Config!$F$44:$G$52,2,FALSE)-COLUMN($E29)),'Budget Details'!W$7)</f>
        <v>3741737.1113515901</v>
      </c>
      <c r="G29" s="205">
        <f ca="1">IF(G$7="Actual",OFFSET(G29,0,VLOOKUP(COLUMN(G29),Config!$F$44:$G$52,2,FALSE)-COLUMN($E29)),'Budget Details'!X$7)</f>
        <v>3822901.0164955659</v>
      </c>
      <c r="H29" s="205">
        <f ca="1">IF(H$7="Actual",OFFSET(H29,0,VLOOKUP(COLUMN(H29),Config!$F$44:$G$52,2,FALSE)-COLUMN($E29)),'Budget Details'!Y$7)</f>
        <v>3906148.0007347679</v>
      </c>
      <c r="I29" s="205">
        <f ca="1">IF(I$7="Actual",OFFSET(I29,0,VLOOKUP(COLUMN(I29),Config!$F$44:$G$52,2,FALSE)-COLUMN($E29)),'Budget Details'!Z$7)</f>
        <v>3992456.3103472712</v>
      </c>
      <c r="J29" s="205">
        <f ca="1">IF(J$7="Actual",OFFSET(J29,0,VLOOKUP(COLUMN(J29),Config!$F$44:$G$52,2,FALSE)-COLUMN($E29)),'Budget Details'!AA$7)</f>
        <v>4081012.3202516176</v>
      </c>
      <c r="K29" s="205">
        <f ca="1">IF(K$7="Actual",OFFSET(K29,0,VLOOKUP(COLUMN(K29),Config!$F$44:$G$52,2,FALSE)-COLUMN($E29)),'Budget Details'!AB$7)</f>
        <v>0</v>
      </c>
      <c r="L29" s="205">
        <f ca="1">IF(L$7="Actual",OFFSET(L29,0,VLOOKUP(COLUMN(L29),Config!$F$44:$G$52,2,FALSE)-COLUMN($E29)),'Budget Details'!AC$7)</f>
        <v>0</v>
      </c>
      <c r="M29" s="205">
        <f ca="1">IF(M$7="Actual",OFFSET(M29,0,VLOOKUP(COLUMN(M29),Config!$F$44:$G$52,2,FALSE)-COLUMN($E29)),'Budget Details'!AD$7)</f>
        <v>0</v>
      </c>
      <c r="N29" s="205">
        <f ca="1">IF(N$7="Actual",OFFSET(N29,0,VLOOKUP(COLUMN(N29),Config!$F$44:$G$52,2,FALSE)-COLUMN($E29)),'Budget Details'!AE$7)</f>
        <v>0</v>
      </c>
      <c r="O29" s="205">
        <f t="shared" ref="O29:O37" ca="1" si="78">SUM(E29:N29)</f>
        <v>23222401.353579611</v>
      </c>
      <c r="P29" s="47">
        <f ca="1">IF(ISERROR(O29/O$35),"",O29/O$35)</f>
        <v>0.42764608999224085</v>
      </c>
      <c r="S29" s="229"/>
      <c r="T29" s="51"/>
      <c r="U29" s="51"/>
      <c r="V29" s="51"/>
      <c r="W29" s="51"/>
      <c r="X29" s="51"/>
      <c r="Y29" s="51"/>
      <c r="Z29" s="51"/>
      <c r="AA29" s="51"/>
      <c r="AB29" s="51"/>
      <c r="AC29" s="205">
        <f>SUM(S29:AB29)</f>
        <v>0</v>
      </c>
      <c r="AD29" s="47">
        <f t="shared" ref="AD29:AD37" ca="1" si="79">IF(ISERROR(S29/E29),"",(S29/E29)-1)</f>
        <v>-1</v>
      </c>
      <c r="AE29" s="47">
        <f t="shared" ref="AE29:AE37" ca="1" si="80">IF(ISERROR(AC29/$O29),"",(AC29/$O29-1))</f>
        <v>-1</v>
      </c>
      <c r="AH29" s="140">
        <f t="shared" ref="AH29:AH34" si="81">S29</f>
        <v>0</v>
      </c>
      <c r="AI29" s="256"/>
      <c r="AJ29" s="51"/>
      <c r="AK29" s="51"/>
      <c r="AL29" s="51"/>
      <c r="AM29" s="51"/>
      <c r="AN29" s="51"/>
      <c r="AO29" s="51"/>
      <c r="AP29" s="51"/>
      <c r="AQ29" s="51"/>
      <c r="AR29" s="205">
        <f>SUM(AH29:AQ29)</f>
        <v>0</v>
      </c>
      <c r="AS29" s="47" t="str">
        <f t="shared" ref="AS29:AS37" si="82">IF(ISERROR(AI29/T29),"",(AI29/T29)-1)</f>
        <v/>
      </c>
      <c r="AT29" s="47">
        <f t="shared" ref="AT29:AT37" ca="1" si="83">IF(ISERROR(AR29/$O29),"",(AR29/$O29-1))</f>
        <v>-1</v>
      </c>
      <c r="AW29" s="140">
        <f t="shared" ref="AW29:AX34" si="84">AH29</f>
        <v>0</v>
      </c>
      <c r="AX29" s="259">
        <f t="shared" si="84"/>
        <v>0</v>
      </c>
      <c r="AY29" s="256"/>
      <c r="AZ29" s="51"/>
      <c r="BA29" s="51"/>
      <c r="BB29" s="51"/>
      <c r="BC29" s="51"/>
      <c r="BD29" s="51"/>
      <c r="BE29" s="51"/>
      <c r="BF29" s="51"/>
      <c r="BG29" s="205">
        <f>SUM(AW29:BF29)</f>
        <v>0</v>
      </c>
      <c r="BH29" s="47" t="str">
        <f t="shared" ref="BH29:BH37" si="85">IF(ISERROR(AY29/AJ29),"",(AY29/AJ29)-1)</f>
        <v/>
      </c>
      <c r="BI29" s="47">
        <f t="shared" ref="BI29:BI37" ca="1" si="86">IF(ISERROR(BG29/$O29),"",(BG29/$O29-1))</f>
        <v>-1</v>
      </c>
      <c r="BL29" s="140">
        <f t="shared" ref="BL29:BN34" si="87">AW29</f>
        <v>0</v>
      </c>
      <c r="BM29" s="159">
        <f t="shared" si="87"/>
        <v>0</v>
      </c>
      <c r="BN29" s="259">
        <f t="shared" si="87"/>
        <v>0</v>
      </c>
      <c r="BO29" s="256"/>
      <c r="BP29" s="51"/>
      <c r="BQ29" s="51"/>
      <c r="BR29" s="51"/>
      <c r="BS29" s="51"/>
      <c r="BT29" s="51"/>
      <c r="BU29" s="51"/>
      <c r="BV29" s="205">
        <f>SUM(BL29:BU29)</f>
        <v>0</v>
      </c>
      <c r="BW29" s="47" t="str">
        <f t="shared" ref="BW29:BW37" si="88">IF(ISERROR(BO29/AZ29),"",(BO29/AZ29)-1)</f>
        <v/>
      </c>
      <c r="BX29" s="47">
        <f t="shared" ref="BX29:BX37" ca="1" si="89">IF(ISERROR(BV29/$O29),"",(BV29/$O29-1))</f>
        <v>-1</v>
      </c>
      <c r="CA29" s="140">
        <f t="shared" ref="CA29:CD34" si="90">BL29</f>
        <v>0</v>
      </c>
      <c r="CB29" s="159">
        <f t="shared" si="90"/>
        <v>0</v>
      </c>
      <c r="CC29" s="159">
        <f t="shared" si="90"/>
        <v>0</v>
      </c>
      <c r="CD29" s="259">
        <f t="shared" si="90"/>
        <v>0</v>
      </c>
      <c r="CE29" s="256"/>
      <c r="CF29" s="51"/>
      <c r="CG29" s="51"/>
      <c r="CH29" s="51"/>
      <c r="CI29" s="51"/>
      <c r="CJ29" s="51"/>
      <c r="CK29" s="205">
        <f>SUM(CA29:CJ29)</f>
        <v>0</v>
      </c>
      <c r="CL29" s="47" t="str">
        <f t="shared" ref="CL29:CL37" si="91">IF(ISERROR(CE29/BP29),"",(CE29/BP29)-1)</f>
        <v/>
      </c>
      <c r="CM29" s="47">
        <f t="shared" ref="CM29:CM37" ca="1" si="92">IF(ISERROR(CK29/$O29),"",(CK29/$O29-1))</f>
        <v>-1</v>
      </c>
      <c r="CP29" s="140">
        <f t="shared" ref="CP29:CT34" si="93">CA29</f>
        <v>0</v>
      </c>
      <c r="CQ29" s="159">
        <f t="shared" si="93"/>
        <v>0</v>
      </c>
      <c r="CR29" s="159">
        <f t="shared" si="93"/>
        <v>0</v>
      </c>
      <c r="CS29" s="159">
        <f t="shared" si="93"/>
        <v>0</v>
      </c>
      <c r="CT29" s="259">
        <f t="shared" si="93"/>
        <v>0</v>
      </c>
      <c r="CU29" s="256"/>
      <c r="CV29" s="51"/>
      <c r="CW29" s="51"/>
      <c r="CX29" s="51"/>
      <c r="CY29" s="51"/>
      <c r="CZ29" s="205">
        <f>SUM(CP29:CY29)</f>
        <v>0</v>
      </c>
      <c r="DA29" s="47" t="str">
        <f t="shared" ref="DA29:DA37" si="94">IF(ISERROR(CU29/CF29),"",(CU29/CF29)-1)</f>
        <v/>
      </c>
      <c r="DB29" s="47">
        <f t="shared" ref="DB29:DB37" ca="1" si="95">IF(ISERROR(CZ29/$O29),"",(CZ29/$O29-1))</f>
        <v>-1</v>
      </c>
      <c r="DE29" s="140">
        <f t="shared" ref="DE29:DJ34" si="96">CP29</f>
        <v>0</v>
      </c>
      <c r="DF29" s="159">
        <f t="shared" si="96"/>
        <v>0</v>
      </c>
      <c r="DG29" s="159">
        <f t="shared" si="96"/>
        <v>0</v>
      </c>
      <c r="DH29" s="159">
        <f t="shared" si="96"/>
        <v>0</v>
      </c>
      <c r="DI29" s="159">
        <f t="shared" si="96"/>
        <v>0</v>
      </c>
      <c r="DJ29" s="259">
        <f t="shared" si="96"/>
        <v>0</v>
      </c>
      <c r="DK29" s="256"/>
      <c r="DL29" s="51"/>
      <c r="DM29" s="51"/>
      <c r="DN29" s="51"/>
      <c r="DO29" s="205">
        <f>SUM(DE29:DN29)</f>
        <v>0</v>
      </c>
      <c r="DP29" s="47" t="str">
        <f t="shared" ref="DP29:DP37" si="97">IF(ISERROR(DK29/CV29),"",(DK29/CV29)-1)</f>
        <v/>
      </c>
      <c r="DQ29" s="47">
        <f t="shared" ref="DQ29:DQ37" ca="1" si="98">IF(ISERROR(DO29/$O29),"",(DO29/$O29-1))</f>
        <v>-1</v>
      </c>
      <c r="DT29" s="140">
        <f t="shared" ref="DT29:DZ34" si="99">DE29</f>
        <v>0</v>
      </c>
      <c r="DU29" s="159">
        <f t="shared" si="99"/>
        <v>0</v>
      </c>
      <c r="DV29" s="159">
        <f t="shared" si="99"/>
        <v>0</v>
      </c>
      <c r="DW29" s="159">
        <f t="shared" si="99"/>
        <v>0</v>
      </c>
      <c r="DX29" s="159">
        <f t="shared" si="99"/>
        <v>0</v>
      </c>
      <c r="DY29" s="159">
        <f t="shared" si="99"/>
        <v>0</v>
      </c>
      <c r="DZ29" s="259">
        <f t="shared" si="99"/>
        <v>0</v>
      </c>
      <c r="EA29" s="256"/>
      <c r="EB29" s="51"/>
      <c r="EC29" s="51"/>
      <c r="ED29" s="205">
        <f>SUM(DT29:EC29)</f>
        <v>0</v>
      </c>
      <c r="EE29" s="47" t="str">
        <f t="shared" ref="EE29:EE37" si="100">IF(ISERROR(EA29/DL29),"",(EA29/DL29)-1)</f>
        <v/>
      </c>
      <c r="EF29" s="47">
        <f t="shared" ref="EF29:EF37" ca="1" si="101">IF(ISERROR(ED29/$O29),"",(ED29/$O29-1))</f>
        <v>-1</v>
      </c>
      <c r="EI29" s="140">
        <f t="shared" ref="EI29:EP34" si="102">DT29</f>
        <v>0</v>
      </c>
      <c r="EJ29" s="159">
        <f t="shared" si="102"/>
        <v>0</v>
      </c>
      <c r="EK29" s="159">
        <f t="shared" si="102"/>
        <v>0</v>
      </c>
      <c r="EL29" s="159">
        <f t="shared" si="102"/>
        <v>0</v>
      </c>
      <c r="EM29" s="159">
        <f t="shared" si="102"/>
        <v>0</v>
      </c>
      <c r="EN29" s="159">
        <f t="shared" si="102"/>
        <v>0</v>
      </c>
      <c r="EO29" s="159">
        <f t="shared" si="102"/>
        <v>0</v>
      </c>
      <c r="EP29" s="259">
        <f t="shared" si="102"/>
        <v>0</v>
      </c>
      <c r="EQ29" s="256"/>
      <c r="ER29" s="51"/>
      <c r="ES29" s="205">
        <f>SUM(EI29:ER29)</f>
        <v>0</v>
      </c>
      <c r="ET29" s="47" t="str">
        <f t="shared" ref="ET29:ET37" si="103">IF(ISERROR(EQ29/EB29),"",(EQ29/EB29)-1)</f>
        <v/>
      </c>
      <c r="EU29" s="47">
        <f t="shared" ref="EU29:EU37" ca="1" si="104">IF(ISERROR(ES29/$O29),"",(ES29/$O29-1))</f>
        <v>-1</v>
      </c>
      <c r="EX29" s="140">
        <f t="shared" ref="EX29:FF34" si="105">EI29</f>
        <v>0</v>
      </c>
      <c r="EY29" s="159">
        <f t="shared" si="105"/>
        <v>0</v>
      </c>
      <c r="EZ29" s="159">
        <f t="shared" si="105"/>
        <v>0</v>
      </c>
      <c r="FA29" s="159">
        <f t="shared" si="105"/>
        <v>0</v>
      </c>
      <c r="FB29" s="159">
        <f t="shared" si="105"/>
        <v>0</v>
      </c>
      <c r="FC29" s="159">
        <f t="shared" si="105"/>
        <v>0</v>
      </c>
      <c r="FD29" s="159">
        <f t="shared" si="105"/>
        <v>0</v>
      </c>
      <c r="FE29" s="159">
        <f t="shared" si="105"/>
        <v>0</v>
      </c>
      <c r="FF29" s="259">
        <f t="shared" si="105"/>
        <v>0</v>
      </c>
      <c r="FG29" s="256"/>
      <c r="FH29" s="205">
        <f>SUM(EX29:FG29)</f>
        <v>0</v>
      </c>
      <c r="FI29" s="47" t="str">
        <f t="shared" ref="FI29:FI37" si="106">IF(ISERROR(FG29/ER29),"",(FG29/ER29)-1)</f>
        <v/>
      </c>
      <c r="FJ29" s="47">
        <f t="shared" ref="FJ29:FJ37" ca="1" si="107">IF(ISERROR(FH29/$O29),"",(FH29/$O29-1))</f>
        <v>-1</v>
      </c>
    </row>
    <row r="30" spans="1:168" x14ac:dyDescent="0.2">
      <c r="B30" s="797" t="s">
        <v>3</v>
      </c>
      <c r="C30" s="797"/>
      <c r="E30" s="4">
        <f ca="1">IF(E$7="Actual",OFFSET(E30,0,VLOOKUP(COLUMN(E30),Config!$F$44:$G$52,2,FALSE)-COLUMN($E30)),'Budget Details'!V$210)</f>
        <v>591884.06541356794</v>
      </c>
      <c r="F30" s="49">
        <f ca="1">IF(F$7="Actual",OFFSET(F30,0,VLOOKUP(COLUMN(F30),Config!$F$44:$G$52,2,FALSE)-COLUMN($E30)),'Budget Details'!W$210)</f>
        <v>656183.19082334498</v>
      </c>
      <c r="G30" s="49">
        <f ca="1">IF(G$7="Actual",OFFSET(G30,0,VLOOKUP(COLUMN(G30),Config!$F$44:$G$52,2,FALSE)-COLUMN($E30)),'Budget Details'!X$210)</f>
        <v>661188.56421200559</v>
      </c>
      <c r="H30" s="49">
        <f ca="1">IF(H$7="Actual",OFFSET(H30,0,VLOOKUP(COLUMN(H30),Config!$F$44:$G$52,2,FALSE)-COLUMN($E30)),'Budget Details'!Y$210)</f>
        <v>666363.40140220046</v>
      </c>
      <c r="I30" s="49">
        <f ca="1">IF(I$7="Actual",OFFSET(I30,0,VLOOKUP(COLUMN(I30),Config!$F$44:$G$52,2,FALSE)-COLUMN($E30)),'Budget Details'!Z$210)</f>
        <v>671714.52096783032</v>
      </c>
      <c r="J30" s="49">
        <f ca="1">IF(J$7="Actual",OFFSET(J30,0,VLOOKUP(COLUMN(J30),Config!$F$44:$G$52,2,FALSE)-COLUMN($E30)),'Budget Details'!AA$210)</f>
        <v>671302.98820133577</v>
      </c>
      <c r="K30" s="49">
        <f ca="1">IF(K$7="Actual",OFFSET(K30,0,VLOOKUP(COLUMN(K30),Config!$F$44:$G$52,2,FALSE)-COLUMN($E30)),'Budget Details'!AB$210)</f>
        <v>0</v>
      </c>
      <c r="L30" s="49">
        <f ca="1">IF(L$7="Actual",OFFSET(L30,0,VLOOKUP(COLUMN(L30),Config!$F$44:$G$52,2,FALSE)-COLUMN($E30)),'Budget Details'!AC$210)</f>
        <v>0</v>
      </c>
      <c r="M30" s="49">
        <f ca="1">IF(M$7="Actual",OFFSET(M30,0,VLOOKUP(COLUMN(M30),Config!$F$44:$G$52,2,FALSE)-COLUMN($E30)),'Budget Details'!AD$210)</f>
        <v>0</v>
      </c>
      <c r="N30" s="49">
        <f ca="1">IF(N$7="Actual",OFFSET(N30,0,VLOOKUP(COLUMN(N30),Config!$F$44:$G$52,2,FALSE)-COLUMN($E30)),'Budget Details'!AE$210)</f>
        <v>0</v>
      </c>
      <c r="O30" s="49">
        <f t="shared" ca="1" si="78"/>
        <v>3918636.7310202848</v>
      </c>
      <c r="P30" s="47">
        <f t="shared" ref="P30:P37" ca="1" si="108">IF(ISERROR(O30/O$35),"",O30/O$35)</f>
        <v>7.2162635147225512E-2</v>
      </c>
      <c r="S30" s="228"/>
      <c r="T30" s="34"/>
      <c r="U30" s="34"/>
      <c r="V30" s="34"/>
      <c r="W30" s="34"/>
      <c r="X30" s="34"/>
      <c r="Y30" s="34"/>
      <c r="Z30" s="34"/>
      <c r="AA30" s="34"/>
      <c r="AB30" s="34"/>
      <c r="AC30" s="49">
        <f t="shared" ref="AC30:AC37" si="109">SUM(S30:AB30)</f>
        <v>0</v>
      </c>
      <c r="AD30" s="47">
        <f t="shared" ca="1" si="79"/>
        <v>-1</v>
      </c>
      <c r="AE30" s="47">
        <f t="shared" ca="1" si="80"/>
        <v>-1</v>
      </c>
      <c r="AH30" s="141">
        <f t="shared" si="81"/>
        <v>0</v>
      </c>
      <c r="AI30" s="257"/>
      <c r="AJ30" s="34"/>
      <c r="AK30" s="34"/>
      <c r="AL30" s="34"/>
      <c r="AM30" s="34"/>
      <c r="AN30" s="34"/>
      <c r="AO30" s="34"/>
      <c r="AP30" s="34"/>
      <c r="AQ30" s="34"/>
      <c r="AR30" s="49">
        <f t="shared" ref="AR30:AR37" si="110">SUM(AH30:AQ30)</f>
        <v>0</v>
      </c>
      <c r="AS30" s="47" t="str">
        <f t="shared" si="82"/>
        <v/>
      </c>
      <c r="AT30" s="47">
        <f t="shared" ca="1" si="83"/>
        <v>-1</v>
      </c>
      <c r="AW30" s="141">
        <f t="shared" si="84"/>
        <v>0</v>
      </c>
      <c r="AX30" s="160">
        <f t="shared" si="84"/>
        <v>0</v>
      </c>
      <c r="AY30" s="257"/>
      <c r="AZ30" s="34"/>
      <c r="BA30" s="34"/>
      <c r="BB30" s="34"/>
      <c r="BC30" s="34"/>
      <c r="BD30" s="34"/>
      <c r="BE30" s="34"/>
      <c r="BF30" s="34"/>
      <c r="BG30" s="49">
        <f t="shared" ref="BG30:BG37" si="111">SUM(AW30:BF30)</f>
        <v>0</v>
      </c>
      <c r="BH30" s="47" t="str">
        <f t="shared" si="85"/>
        <v/>
      </c>
      <c r="BI30" s="47">
        <f t="shared" ca="1" si="86"/>
        <v>-1</v>
      </c>
      <c r="BL30" s="141">
        <f t="shared" si="87"/>
        <v>0</v>
      </c>
      <c r="BM30" s="160">
        <f t="shared" si="87"/>
        <v>0</v>
      </c>
      <c r="BN30" s="160">
        <f t="shared" si="87"/>
        <v>0</v>
      </c>
      <c r="BO30" s="257"/>
      <c r="BP30" s="34"/>
      <c r="BQ30" s="34"/>
      <c r="BR30" s="34"/>
      <c r="BS30" s="34"/>
      <c r="BT30" s="34"/>
      <c r="BU30" s="34"/>
      <c r="BV30" s="49">
        <f t="shared" ref="BV30:BV37" si="112">SUM(BL30:BU30)</f>
        <v>0</v>
      </c>
      <c r="BW30" s="47" t="str">
        <f t="shared" si="88"/>
        <v/>
      </c>
      <c r="BX30" s="47">
        <f t="shared" ca="1" si="89"/>
        <v>-1</v>
      </c>
      <c r="CA30" s="141">
        <f t="shared" si="90"/>
        <v>0</v>
      </c>
      <c r="CB30" s="160">
        <f t="shared" si="90"/>
        <v>0</v>
      </c>
      <c r="CC30" s="160">
        <f t="shared" si="90"/>
        <v>0</v>
      </c>
      <c r="CD30" s="160">
        <f t="shared" si="90"/>
        <v>0</v>
      </c>
      <c r="CE30" s="257"/>
      <c r="CF30" s="34"/>
      <c r="CG30" s="34"/>
      <c r="CH30" s="34"/>
      <c r="CI30" s="34"/>
      <c r="CJ30" s="34"/>
      <c r="CK30" s="49">
        <f t="shared" ref="CK30:CK37" si="113">SUM(CA30:CJ30)</f>
        <v>0</v>
      </c>
      <c r="CL30" s="47" t="str">
        <f t="shared" si="91"/>
        <v/>
      </c>
      <c r="CM30" s="47">
        <f t="shared" ca="1" si="92"/>
        <v>-1</v>
      </c>
      <c r="CP30" s="141">
        <f t="shared" si="93"/>
        <v>0</v>
      </c>
      <c r="CQ30" s="160">
        <f t="shared" si="93"/>
        <v>0</v>
      </c>
      <c r="CR30" s="160">
        <f t="shared" si="93"/>
        <v>0</v>
      </c>
      <c r="CS30" s="160">
        <f t="shared" si="93"/>
        <v>0</v>
      </c>
      <c r="CT30" s="160">
        <f t="shared" si="93"/>
        <v>0</v>
      </c>
      <c r="CU30" s="257"/>
      <c r="CV30" s="34"/>
      <c r="CW30" s="34"/>
      <c r="CX30" s="34"/>
      <c r="CY30" s="34"/>
      <c r="CZ30" s="49">
        <f t="shared" ref="CZ30:CZ37" si="114">SUM(CP30:CY30)</f>
        <v>0</v>
      </c>
      <c r="DA30" s="47" t="str">
        <f t="shared" si="94"/>
        <v/>
      </c>
      <c r="DB30" s="47">
        <f t="shared" ca="1" si="95"/>
        <v>-1</v>
      </c>
      <c r="DE30" s="141">
        <f t="shared" si="96"/>
        <v>0</v>
      </c>
      <c r="DF30" s="160">
        <f t="shared" si="96"/>
        <v>0</v>
      </c>
      <c r="DG30" s="160">
        <f t="shared" si="96"/>
        <v>0</v>
      </c>
      <c r="DH30" s="160">
        <f t="shared" si="96"/>
        <v>0</v>
      </c>
      <c r="DI30" s="160">
        <f t="shared" si="96"/>
        <v>0</v>
      </c>
      <c r="DJ30" s="160">
        <f t="shared" si="96"/>
        <v>0</v>
      </c>
      <c r="DK30" s="257"/>
      <c r="DL30" s="34"/>
      <c r="DM30" s="34"/>
      <c r="DN30" s="34"/>
      <c r="DO30" s="49">
        <f t="shared" ref="DO30:DO37" si="115">SUM(DE30:DN30)</f>
        <v>0</v>
      </c>
      <c r="DP30" s="47" t="str">
        <f t="shared" si="97"/>
        <v/>
      </c>
      <c r="DQ30" s="47">
        <f t="shared" ca="1" si="98"/>
        <v>-1</v>
      </c>
      <c r="DT30" s="141">
        <f t="shared" si="99"/>
        <v>0</v>
      </c>
      <c r="DU30" s="160">
        <f t="shared" si="99"/>
        <v>0</v>
      </c>
      <c r="DV30" s="160">
        <f t="shared" si="99"/>
        <v>0</v>
      </c>
      <c r="DW30" s="160">
        <f t="shared" si="99"/>
        <v>0</v>
      </c>
      <c r="DX30" s="160">
        <f t="shared" si="99"/>
        <v>0</v>
      </c>
      <c r="DY30" s="160">
        <f t="shared" si="99"/>
        <v>0</v>
      </c>
      <c r="DZ30" s="160">
        <f t="shared" si="99"/>
        <v>0</v>
      </c>
      <c r="EA30" s="257"/>
      <c r="EB30" s="34"/>
      <c r="EC30" s="34"/>
      <c r="ED30" s="49">
        <f t="shared" ref="ED30:ED37" si="116">SUM(DT30:EC30)</f>
        <v>0</v>
      </c>
      <c r="EE30" s="47" t="str">
        <f t="shared" si="100"/>
        <v/>
      </c>
      <c r="EF30" s="47">
        <f t="shared" ca="1" si="101"/>
        <v>-1</v>
      </c>
      <c r="EI30" s="141">
        <f t="shared" si="102"/>
        <v>0</v>
      </c>
      <c r="EJ30" s="160">
        <f t="shared" si="102"/>
        <v>0</v>
      </c>
      <c r="EK30" s="160">
        <f t="shared" si="102"/>
        <v>0</v>
      </c>
      <c r="EL30" s="160">
        <f t="shared" si="102"/>
        <v>0</v>
      </c>
      <c r="EM30" s="160">
        <f t="shared" si="102"/>
        <v>0</v>
      </c>
      <c r="EN30" s="160">
        <f t="shared" si="102"/>
        <v>0</v>
      </c>
      <c r="EO30" s="160">
        <f t="shared" si="102"/>
        <v>0</v>
      </c>
      <c r="EP30" s="160">
        <f t="shared" si="102"/>
        <v>0</v>
      </c>
      <c r="EQ30" s="257"/>
      <c r="ER30" s="34"/>
      <c r="ES30" s="49">
        <f t="shared" ref="ES30:ES37" si="117">SUM(EI30:ER30)</f>
        <v>0</v>
      </c>
      <c r="ET30" s="47" t="str">
        <f t="shared" si="103"/>
        <v/>
      </c>
      <c r="EU30" s="47">
        <f t="shared" ca="1" si="104"/>
        <v>-1</v>
      </c>
      <c r="EX30" s="141">
        <f t="shared" si="105"/>
        <v>0</v>
      </c>
      <c r="EY30" s="160">
        <f t="shared" si="105"/>
        <v>0</v>
      </c>
      <c r="EZ30" s="160">
        <f t="shared" si="105"/>
        <v>0</v>
      </c>
      <c r="FA30" s="160">
        <f t="shared" si="105"/>
        <v>0</v>
      </c>
      <c r="FB30" s="160">
        <f t="shared" si="105"/>
        <v>0</v>
      </c>
      <c r="FC30" s="160">
        <f t="shared" si="105"/>
        <v>0</v>
      </c>
      <c r="FD30" s="160">
        <f t="shared" si="105"/>
        <v>0</v>
      </c>
      <c r="FE30" s="160">
        <f t="shared" si="105"/>
        <v>0</v>
      </c>
      <c r="FF30" s="160">
        <f t="shared" si="105"/>
        <v>0</v>
      </c>
      <c r="FG30" s="257"/>
      <c r="FH30" s="49">
        <f t="shared" ref="FH30:FH37" si="118">SUM(EX30:FG30)</f>
        <v>0</v>
      </c>
      <c r="FI30" s="47" t="str">
        <f t="shared" si="106"/>
        <v/>
      </c>
      <c r="FJ30" s="47">
        <f t="shared" ca="1" si="107"/>
        <v>-1</v>
      </c>
    </row>
    <row r="31" spans="1:168" x14ac:dyDescent="0.2">
      <c r="B31" s="797" t="s">
        <v>4</v>
      </c>
      <c r="C31" s="797"/>
      <c r="E31" s="4">
        <f ca="1">IF(E$7="Actual",OFFSET(E31,0,VLOOKUP(COLUMN(E31),Config!$F$44:$G$52,2,FALSE)-COLUMN($E31)),'Budget Details'!V$313)</f>
        <v>39250</v>
      </c>
      <c r="F31" s="49">
        <f ca="1">IF(F$7="Actual",OFFSET(F31,0,VLOOKUP(COLUMN(F31),Config!$F$44:$G$52,2,FALSE)-COLUMN($E31)),'Budget Details'!W$313)</f>
        <v>39381.5</v>
      </c>
      <c r="G31" s="49">
        <f ca="1">IF(G$7="Actual",OFFSET(G31,0,VLOOKUP(COLUMN(G31),Config!$F$44:$G$52,2,FALSE)-COLUMN($E31)),'Budget Details'!X$313)</f>
        <v>39516.458449999998</v>
      </c>
      <c r="H31" s="49">
        <f ca="1">IF(H$7="Actual",OFFSET(H31,0,VLOOKUP(COLUMN(H31),Config!$F$44:$G$52,2,FALSE)-COLUMN($E31)),'Budget Details'!Y$313)</f>
        <v>39654.966307235001</v>
      </c>
      <c r="I31" s="49">
        <f ca="1">IF(I$7="Actual",OFFSET(I31,0,VLOOKUP(COLUMN(I31),Config!$F$44:$G$52,2,FALSE)-COLUMN($E31)),'Budget Details'!Z$313)</f>
        <v>39797.116921115281</v>
      </c>
      <c r="J31" s="49">
        <f ca="1">IF(J$7="Actual",OFFSET(J31,0,VLOOKUP(COLUMN(J31),Config!$F$44:$G$52,2,FALSE)-COLUMN($E31)),'Budget Details'!AA$313)</f>
        <v>39943.006096140612</v>
      </c>
      <c r="K31" s="49">
        <f ca="1">IF(K$7="Actual",OFFSET(K31,0,VLOOKUP(COLUMN(K31),Config!$F$44:$G$52,2,FALSE)-COLUMN($E31)),'Budget Details'!AB$313)</f>
        <v>0</v>
      </c>
      <c r="L31" s="49">
        <f ca="1">IF(L$7="Actual",OFFSET(L31,0,VLOOKUP(COLUMN(L31),Config!$F$44:$G$52,2,FALSE)-COLUMN($E31)),'Budget Details'!AC$313)</f>
        <v>0</v>
      </c>
      <c r="M31" s="49">
        <f ca="1">IF(M$7="Actual",OFFSET(M31,0,VLOOKUP(COLUMN(M31),Config!$F$44:$G$52,2,FALSE)-COLUMN($E31)),'Budget Details'!AD$313)</f>
        <v>0</v>
      </c>
      <c r="N31" s="49">
        <f ca="1">IF(N$7="Actual",OFFSET(N31,0,VLOOKUP(COLUMN(N31),Config!$F$44:$G$52,2,FALSE)-COLUMN($E31)),'Budget Details'!AE$313)</f>
        <v>0</v>
      </c>
      <c r="O31" s="49">
        <f t="shared" ca="1" si="78"/>
        <v>237543.0477744909</v>
      </c>
      <c r="P31" s="47">
        <f t="shared" ca="1" si="108"/>
        <v>4.3744121910089381E-3</v>
      </c>
      <c r="S31" s="228"/>
      <c r="T31" s="34"/>
      <c r="U31" s="34"/>
      <c r="V31" s="34"/>
      <c r="W31" s="34"/>
      <c r="X31" s="34"/>
      <c r="Y31" s="34"/>
      <c r="Z31" s="34"/>
      <c r="AA31" s="34"/>
      <c r="AB31" s="34"/>
      <c r="AC31" s="49">
        <f t="shared" si="109"/>
        <v>0</v>
      </c>
      <c r="AD31" s="47">
        <f t="shared" ca="1" si="79"/>
        <v>-1</v>
      </c>
      <c r="AE31" s="47">
        <f t="shared" ca="1" si="80"/>
        <v>-1</v>
      </c>
      <c r="AH31" s="141">
        <f t="shared" si="81"/>
        <v>0</v>
      </c>
      <c r="AI31" s="257"/>
      <c r="AJ31" s="34"/>
      <c r="AK31" s="34"/>
      <c r="AL31" s="34"/>
      <c r="AM31" s="34"/>
      <c r="AN31" s="34"/>
      <c r="AO31" s="34"/>
      <c r="AP31" s="34"/>
      <c r="AQ31" s="34"/>
      <c r="AR31" s="49">
        <f t="shared" si="110"/>
        <v>0</v>
      </c>
      <c r="AS31" s="47" t="str">
        <f t="shared" si="82"/>
        <v/>
      </c>
      <c r="AT31" s="47">
        <f t="shared" ca="1" si="83"/>
        <v>-1</v>
      </c>
      <c r="AW31" s="141">
        <f t="shared" si="84"/>
        <v>0</v>
      </c>
      <c r="AX31" s="49">
        <f t="shared" si="84"/>
        <v>0</v>
      </c>
      <c r="AY31" s="257"/>
      <c r="AZ31" s="34"/>
      <c r="BA31" s="34"/>
      <c r="BB31" s="34"/>
      <c r="BC31" s="34"/>
      <c r="BD31" s="34"/>
      <c r="BE31" s="34"/>
      <c r="BF31" s="34"/>
      <c r="BG31" s="49">
        <f t="shared" si="111"/>
        <v>0</v>
      </c>
      <c r="BH31" s="47" t="str">
        <f t="shared" si="85"/>
        <v/>
      </c>
      <c r="BI31" s="47">
        <f t="shared" ca="1" si="86"/>
        <v>-1</v>
      </c>
      <c r="BL31" s="141">
        <f t="shared" si="87"/>
        <v>0</v>
      </c>
      <c r="BM31" s="49">
        <f t="shared" si="87"/>
        <v>0</v>
      </c>
      <c r="BN31" s="49">
        <f t="shared" si="87"/>
        <v>0</v>
      </c>
      <c r="BO31" s="257"/>
      <c r="BP31" s="34"/>
      <c r="BQ31" s="34"/>
      <c r="BR31" s="34"/>
      <c r="BS31" s="34"/>
      <c r="BT31" s="34"/>
      <c r="BU31" s="34"/>
      <c r="BV31" s="49">
        <f t="shared" si="112"/>
        <v>0</v>
      </c>
      <c r="BW31" s="47" t="str">
        <f t="shared" si="88"/>
        <v/>
      </c>
      <c r="BX31" s="47">
        <f t="shared" ca="1" si="89"/>
        <v>-1</v>
      </c>
      <c r="CA31" s="141">
        <f t="shared" si="90"/>
        <v>0</v>
      </c>
      <c r="CB31" s="49">
        <f t="shared" si="90"/>
        <v>0</v>
      </c>
      <c r="CC31" s="49">
        <f t="shared" si="90"/>
        <v>0</v>
      </c>
      <c r="CD31" s="49">
        <f t="shared" si="90"/>
        <v>0</v>
      </c>
      <c r="CE31" s="257"/>
      <c r="CF31" s="34"/>
      <c r="CG31" s="34"/>
      <c r="CH31" s="34"/>
      <c r="CI31" s="34"/>
      <c r="CJ31" s="34"/>
      <c r="CK31" s="49">
        <f t="shared" si="113"/>
        <v>0</v>
      </c>
      <c r="CL31" s="47" t="str">
        <f t="shared" si="91"/>
        <v/>
      </c>
      <c r="CM31" s="47">
        <f t="shared" ca="1" si="92"/>
        <v>-1</v>
      </c>
      <c r="CP31" s="141">
        <f t="shared" si="93"/>
        <v>0</v>
      </c>
      <c r="CQ31" s="49">
        <f t="shared" si="93"/>
        <v>0</v>
      </c>
      <c r="CR31" s="49">
        <f t="shared" si="93"/>
        <v>0</v>
      </c>
      <c r="CS31" s="49">
        <f t="shared" si="93"/>
        <v>0</v>
      </c>
      <c r="CT31" s="49">
        <f t="shared" si="93"/>
        <v>0</v>
      </c>
      <c r="CU31" s="257"/>
      <c r="CV31" s="34"/>
      <c r="CW31" s="34"/>
      <c r="CX31" s="34"/>
      <c r="CY31" s="34"/>
      <c r="CZ31" s="49">
        <f t="shared" si="114"/>
        <v>0</v>
      </c>
      <c r="DA31" s="47" t="str">
        <f t="shared" si="94"/>
        <v/>
      </c>
      <c r="DB31" s="47">
        <f t="shared" ca="1" si="95"/>
        <v>-1</v>
      </c>
      <c r="DE31" s="141">
        <f t="shared" si="96"/>
        <v>0</v>
      </c>
      <c r="DF31" s="49">
        <f t="shared" si="96"/>
        <v>0</v>
      </c>
      <c r="DG31" s="49">
        <f t="shared" si="96"/>
        <v>0</v>
      </c>
      <c r="DH31" s="49">
        <f t="shared" si="96"/>
        <v>0</v>
      </c>
      <c r="DI31" s="49">
        <f t="shared" si="96"/>
        <v>0</v>
      </c>
      <c r="DJ31" s="49">
        <f t="shared" si="96"/>
        <v>0</v>
      </c>
      <c r="DK31" s="257"/>
      <c r="DL31" s="34"/>
      <c r="DM31" s="34"/>
      <c r="DN31" s="34"/>
      <c r="DO31" s="49">
        <f t="shared" si="115"/>
        <v>0</v>
      </c>
      <c r="DP31" s="47" t="str">
        <f t="shared" si="97"/>
        <v/>
      </c>
      <c r="DQ31" s="47">
        <f t="shared" ca="1" si="98"/>
        <v>-1</v>
      </c>
      <c r="DT31" s="141">
        <f t="shared" si="99"/>
        <v>0</v>
      </c>
      <c r="DU31" s="49">
        <f t="shared" si="99"/>
        <v>0</v>
      </c>
      <c r="DV31" s="49">
        <f t="shared" si="99"/>
        <v>0</v>
      </c>
      <c r="DW31" s="49">
        <f t="shared" si="99"/>
        <v>0</v>
      </c>
      <c r="DX31" s="49">
        <f t="shared" si="99"/>
        <v>0</v>
      </c>
      <c r="DY31" s="49">
        <f t="shared" si="99"/>
        <v>0</v>
      </c>
      <c r="DZ31" s="49">
        <f t="shared" si="99"/>
        <v>0</v>
      </c>
      <c r="EA31" s="257"/>
      <c r="EB31" s="34"/>
      <c r="EC31" s="34"/>
      <c r="ED31" s="49">
        <f t="shared" si="116"/>
        <v>0</v>
      </c>
      <c r="EE31" s="47" t="str">
        <f t="shared" si="100"/>
        <v/>
      </c>
      <c r="EF31" s="47">
        <f t="shared" ca="1" si="101"/>
        <v>-1</v>
      </c>
      <c r="EI31" s="141">
        <f t="shared" si="102"/>
        <v>0</v>
      </c>
      <c r="EJ31" s="49">
        <f t="shared" si="102"/>
        <v>0</v>
      </c>
      <c r="EK31" s="49">
        <f t="shared" si="102"/>
        <v>0</v>
      </c>
      <c r="EL31" s="49">
        <f t="shared" si="102"/>
        <v>0</v>
      </c>
      <c r="EM31" s="49">
        <f t="shared" si="102"/>
        <v>0</v>
      </c>
      <c r="EN31" s="49">
        <f t="shared" si="102"/>
        <v>0</v>
      </c>
      <c r="EO31" s="49">
        <f t="shared" si="102"/>
        <v>0</v>
      </c>
      <c r="EP31" s="49">
        <f t="shared" si="102"/>
        <v>0</v>
      </c>
      <c r="EQ31" s="257"/>
      <c r="ER31" s="34"/>
      <c r="ES31" s="49">
        <f t="shared" si="117"/>
        <v>0</v>
      </c>
      <c r="ET31" s="47" t="str">
        <f t="shared" si="103"/>
        <v/>
      </c>
      <c r="EU31" s="47">
        <f t="shared" ca="1" si="104"/>
        <v>-1</v>
      </c>
      <c r="EX31" s="141">
        <f t="shared" si="105"/>
        <v>0</v>
      </c>
      <c r="EY31" s="49">
        <f t="shared" si="105"/>
        <v>0</v>
      </c>
      <c r="EZ31" s="49">
        <f t="shared" si="105"/>
        <v>0</v>
      </c>
      <c r="FA31" s="49">
        <f t="shared" si="105"/>
        <v>0</v>
      </c>
      <c r="FB31" s="49">
        <f t="shared" si="105"/>
        <v>0</v>
      </c>
      <c r="FC31" s="49">
        <f t="shared" si="105"/>
        <v>0</v>
      </c>
      <c r="FD31" s="49">
        <f t="shared" si="105"/>
        <v>0</v>
      </c>
      <c r="FE31" s="49">
        <f t="shared" si="105"/>
        <v>0</v>
      </c>
      <c r="FF31" s="49">
        <f t="shared" si="105"/>
        <v>0</v>
      </c>
      <c r="FG31" s="257"/>
      <c r="FH31" s="49">
        <f t="shared" si="118"/>
        <v>0</v>
      </c>
      <c r="FI31" s="47" t="str">
        <f t="shared" si="106"/>
        <v/>
      </c>
      <c r="FJ31" s="47">
        <f t="shared" ca="1" si="107"/>
        <v>-1</v>
      </c>
    </row>
    <row r="32" spans="1:168" x14ac:dyDescent="0.2">
      <c r="B32" s="797" t="s">
        <v>483</v>
      </c>
      <c r="C32" s="797"/>
      <c r="E32" s="4">
        <f ca="1">IF(E$7="Actual",OFFSET(E32,0,VLOOKUP(COLUMN(E32),Config!$F$44:$G$52,2,FALSE)-COLUMN($E32)),'Budget Details'!V$366)</f>
        <v>2020740.8068265507</v>
      </c>
      <c r="F32" s="49">
        <f ca="1">IF(F$7="Actual",OFFSET(F32,0,VLOOKUP(COLUMN(F32),Config!$F$44:$G$52,2,FALSE)-COLUMN($E32)),'Budget Details'!W$366)</f>
        <v>1964938.7469632879</v>
      </c>
      <c r="G32" s="49">
        <f ca="1">IF(G$7="Actual",OFFSET(G32,0,VLOOKUP(COLUMN(G32),Config!$F$44:$G$52,2,FALSE)-COLUMN($E32)),'Budget Details'!X$366)</f>
        <v>1996022.2077082878</v>
      </c>
      <c r="H32" s="49">
        <f ca="1">IF(H$7="Actual",OFFSET(H32,0,VLOOKUP(COLUMN(H32),Config!$F$44:$G$52,2,FALSE)-COLUMN($E32)),'Budget Details'!Y$366)</f>
        <v>1971347.7622478812</v>
      </c>
      <c r="I32" s="49">
        <f ca="1">IF(I$7="Actual",OFFSET(I32,0,VLOOKUP(COLUMN(I32),Config!$F$44:$G$52,2,FALSE)-COLUMN($E32)),'Budget Details'!Z$366)</f>
        <v>1981580.9532797411</v>
      </c>
      <c r="J32" s="49">
        <f ca="1">IF(J$7="Actual",OFFSET(J32,0,VLOOKUP(COLUMN(J32),Config!$F$44:$G$52,2,FALSE)-COLUMN($E32)),'Budget Details'!AA$366)</f>
        <v>2059654.1207451827</v>
      </c>
      <c r="K32" s="49">
        <f ca="1">IF(K$7="Actual",OFFSET(K32,0,VLOOKUP(COLUMN(K32),Config!$F$44:$G$52,2,FALSE)-COLUMN($E32)),'Budget Details'!AB$366)</f>
        <v>0</v>
      </c>
      <c r="L32" s="49">
        <f ca="1">IF(L$7="Actual",OFFSET(L32,0,VLOOKUP(COLUMN(L32),Config!$F$44:$G$52,2,FALSE)-COLUMN($E32)),'Budget Details'!AC$366)</f>
        <v>0</v>
      </c>
      <c r="M32" s="49">
        <f ca="1">IF(M$7="Actual",OFFSET(M32,0,VLOOKUP(COLUMN(M32),Config!$F$44:$G$52,2,FALSE)-COLUMN($E32)),'Budget Details'!AD$366)</f>
        <v>0</v>
      </c>
      <c r="N32" s="49">
        <f ca="1">IF(N$7="Actual",OFFSET(N32,0,VLOOKUP(COLUMN(N32),Config!$F$44:$G$52,2,FALSE)-COLUMN($E32)),'Budget Details'!AE$366)</f>
        <v>0</v>
      </c>
      <c r="O32" s="49">
        <f t="shared" ca="1" si="78"/>
        <v>11994284.597770929</v>
      </c>
      <c r="P32" s="47">
        <f t="shared" ca="1" si="108"/>
        <v>0.22087762727002561</v>
      </c>
      <c r="S32" s="228"/>
      <c r="T32" s="34"/>
      <c r="U32" s="34"/>
      <c r="V32" s="34"/>
      <c r="W32" s="34"/>
      <c r="X32" s="34"/>
      <c r="Y32" s="34"/>
      <c r="Z32" s="34"/>
      <c r="AA32" s="34"/>
      <c r="AB32" s="34"/>
      <c r="AC32" s="49">
        <f t="shared" si="109"/>
        <v>0</v>
      </c>
      <c r="AD32" s="47">
        <f t="shared" ca="1" si="79"/>
        <v>-1</v>
      </c>
      <c r="AE32" s="47">
        <f t="shared" ca="1" si="80"/>
        <v>-1</v>
      </c>
      <c r="AH32" s="4">
        <f t="shared" si="81"/>
        <v>0</v>
      </c>
      <c r="AI32" s="257"/>
      <c r="AJ32" s="34"/>
      <c r="AK32" s="34"/>
      <c r="AL32" s="34"/>
      <c r="AM32" s="34"/>
      <c r="AN32" s="34"/>
      <c r="AO32" s="34"/>
      <c r="AP32" s="34"/>
      <c r="AQ32" s="34"/>
      <c r="AR32" s="49">
        <f t="shared" si="110"/>
        <v>0</v>
      </c>
      <c r="AS32" s="47" t="str">
        <f t="shared" si="82"/>
        <v/>
      </c>
      <c r="AT32" s="47">
        <f t="shared" ca="1" si="83"/>
        <v>-1</v>
      </c>
      <c r="AW32" s="4">
        <f t="shared" si="84"/>
        <v>0</v>
      </c>
      <c r="AX32" s="49">
        <f t="shared" si="84"/>
        <v>0</v>
      </c>
      <c r="AY32" s="257"/>
      <c r="AZ32" s="34"/>
      <c r="BA32" s="34"/>
      <c r="BB32" s="34"/>
      <c r="BC32" s="34"/>
      <c r="BD32" s="34"/>
      <c r="BE32" s="34"/>
      <c r="BF32" s="34"/>
      <c r="BG32" s="49">
        <f t="shared" si="111"/>
        <v>0</v>
      </c>
      <c r="BH32" s="47" t="str">
        <f t="shared" si="85"/>
        <v/>
      </c>
      <c r="BI32" s="47">
        <f t="shared" ca="1" si="86"/>
        <v>-1</v>
      </c>
      <c r="BL32" s="4">
        <f t="shared" si="87"/>
        <v>0</v>
      </c>
      <c r="BM32" s="49">
        <f t="shared" si="87"/>
        <v>0</v>
      </c>
      <c r="BN32" s="49">
        <f t="shared" si="87"/>
        <v>0</v>
      </c>
      <c r="BO32" s="257"/>
      <c r="BP32" s="34"/>
      <c r="BQ32" s="34"/>
      <c r="BR32" s="34"/>
      <c r="BS32" s="34"/>
      <c r="BT32" s="34"/>
      <c r="BU32" s="34"/>
      <c r="BV32" s="49">
        <f t="shared" si="112"/>
        <v>0</v>
      </c>
      <c r="BW32" s="47" t="str">
        <f t="shared" si="88"/>
        <v/>
      </c>
      <c r="BX32" s="47">
        <f t="shared" ca="1" si="89"/>
        <v>-1</v>
      </c>
      <c r="CA32" s="4">
        <f t="shared" si="90"/>
        <v>0</v>
      </c>
      <c r="CB32" s="49">
        <f t="shared" si="90"/>
        <v>0</v>
      </c>
      <c r="CC32" s="49">
        <f t="shared" si="90"/>
        <v>0</v>
      </c>
      <c r="CD32" s="49">
        <f t="shared" si="90"/>
        <v>0</v>
      </c>
      <c r="CE32" s="257"/>
      <c r="CF32" s="34"/>
      <c r="CG32" s="34"/>
      <c r="CH32" s="34"/>
      <c r="CI32" s="34"/>
      <c r="CJ32" s="34"/>
      <c r="CK32" s="49">
        <f t="shared" si="113"/>
        <v>0</v>
      </c>
      <c r="CL32" s="47" t="str">
        <f t="shared" si="91"/>
        <v/>
      </c>
      <c r="CM32" s="47">
        <f t="shared" ca="1" si="92"/>
        <v>-1</v>
      </c>
      <c r="CP32" s="4">
        <f t="shared" si="93"/>
        <v>0</v>
      </c>
      <c r="CQ32" s="49">
        <f t="shared" si="93"/>
        <v>0</v>
      </c>
      <c r="CR32" s="49">
        <f t="shared" si="93"/>
        <v>0</v>
      </c>
      <c r="CS32" s="49">
        <f t="shared" si="93"/>
        <v>0</v>
      </c>
      <c r="CT32" s="49">
        <f t="shared" si="93"/>
        <v>0</v>
      </c>
      <c r="CU32" s="257"/>
      <c r="CV32" s="34"/>
      <c r="CW32" s="34"/>
      <c r="CX32" s="34"/>
      <c r="CY32" s="34"/>
      <c r="CZ32" s="49">
        <f t="shared" si="114"/>
        <v>0</v>
      </c>
      <c r="DA32" s="47" t="str">
        <f t="shared" si="94"/>
        <v/>
      </c>
      <c r="DB32" s="47">
        <f t="shared" ca="1" si="95"/>
        <v>-1</v>
      </c>
      <c r="DE32" s="4">
        <f t="shared" si="96"/>
        <v>0</v>
      </c>
      <c r="DF32" s="49">
        <f t="shared" si="96"/>
        <v>0</v>
      </c>
      <c r="DG32" s="49">
        <f t="shared" si="96"/>
        <v>0</v>
      </c>
      <c r="DH32" s="49">
        <f t="shared" si="96"/>
        <v>0</v>
      </c>
      <c r="DI32" s="49">
        <f t="shared" si="96"/>
        <v>0</v>
      </c>
      <c r="DJ32" s="49">
        <f t="shared" si="96"/>
        <v>0</v>
      </c>
      <c r="DK32" s="257"/>
      <c r="DL32" s="34"/>
      <c r="DM32" s="34"/>
      <c r="DN32" s="34"/>
      <c r="DO32" s="49">
        <f t="shared" si="115"/>
        <v>0</v>
      </c>
      <c r="DP32" s="47" t="str">
        <f t="shared" si="97"/>
        <v/>
      </c>
      <c r="DQ32" s="47">
        <f t="shared" ca="1" si="98"/>
        <v>-1</v>
      </c>
      <c r="DT32" s="4">
        <f t="shared" si="99"/>
        <v>0</v>
      </c>
      <c r="DU32" s="49">
        <f t="shared" si="99"/>
        <v>0</v>
      </c>
      <c r="DV32" s="49">
        <f t="shared" si="99"/>
        <v>0</v>
      </c>
      <c r="DW32" s="49">
        <f t="shared" si="99"/>
        <v>0</v>
      </c>
      <c r="DX32" s="49">
        <f t="shared" si="99"/>
        <v>0</v>
      </c>
      <c r="DY32" s="49">
        <f t="shared" si="99"/>
        <v>0</v>
      </c>
      <c r="DZ32" s="49">
        <f t="shared" si="99"/>
        <v>0</v>
      </c>
      <c r="EA32" s="257"/>
      <c r="EB32" s="34"/>
      <c r="EC32" s="34"/>
      <c r="ED32" s="49">
        <f t="shared" si="116"/>
        <v>0</v>
      </c>
      <c r="EE32" s="47" t="str">
        <f t="shared" si="100"/>
        <v/>
      </c>
      <c r="EF32" s="47">
        <f t="shared" ca="1" si="101"/>
        <v>-1</v>
      </c>
      <c r="EI32" s="4">
        <f t="shared" si="102"/>
        <v>0</v>
      </c>
      <c r="EJ32" s="49">
        <f t="shared" si="102"/>
        <v>0</v>
      </c>
      <c r="EK32" s="49">
        <f t="shared" si="102"/>
        <v>0</v>
      </c>
      <c r="EL32" s="49">
        <f t="shared" si="102"/>
        <v>0</v>
      </c>
      <c r="EM32" s="49">
        <f t="shared" si="102"/>
        <v>0</v>
      </c>
      <c r="EN32" s="49">
        <f t="shared" si="102"/>
        <v>0</v>
      </c>
      <c r="EO32" s="49">
        <f t="shared" si="102"/>
        <v>0</v>
      </c>
      <c r="EP32" s="49">
        <f t="shared" si="102"/>
        <v>0</v>
      </c>
      <c r="EQ32" s="257"/>
      <c r="ER32" s="34"/>
      <c r="ES32" s="49">
        <f t="shared" si="117"/>
        <v>0</v>
      </c>
      <c r="ET32" s="47" t="str">
        <f t="shared" si="103"/>
        <v/>
      </c>
      <c r="EU32" s="47">
        <f t="shared" ca="1" si="104"/>
        <v>-1</v>
      </c>
      <c r="EX32" s="4">
        <f t="shared" si="105"/>
        <v>0</v>
      </c>
      <c r="EY32" s="49">
        <f t="shared" si="105"/>
        <v>0</v>
      </c>
      <c r="EZ32" s="49">
        <f t="shared" si="105"/>
        <v>0</v>
      </c>
      <c r="FA32" s="49">
        <f t="shared" si="105"/>
        <v>0</v>
      </c>
      <c r="FB32" s="49">
        <f t="shared" si="105"/>
        <v>0</v>
      </c>
      <c r="FC32" s="49">
        <f t="shared" si="105"/>
        <v>0</v>
      </c>
      <c r="FD32" s="49">
        <f t="shared" si="105"/>
        <v>0</v>
      </c>
      <c r="FE32" s="49">
        <f t="shared" si="105"/>
        <v>0</v>
      </c>
      <c r="FF32" s="49">
        <f t="shared" si="105"/>
        <v>0</v>
      </c>
      <c r="FG32" s="257"/>
      <c r="FH32" s="49">
        <f t="shared" si="118"/>
        <v>0</v>
      </c>
      <c r="FI32" s="47" t="str">
        <f t="shared" si="106"/>
        <v/>
      </c>
      <c r="FJ32" s="47">
        <f t="shared" ca="1" si="107"/>
        <v>-1</v>
      </c>
    </row>
    <row r="33" spans="1:168" x14ac:dyDescent="0.2">
      <c r="B33" s="797" t="s">
        <v>514</v>
      </c>
      <c r="C33" s="797"/>
      <c r="E33" s="4">
        <f ca="1">IF(E$7="Actual",OFFSET(E33,0,VLOOKUP(COLUMN(E33),Config!$F$44:$G$52,2,FALSE)-COLUMN($E33)),'Budget Details'!V$569)</f>
        <v>107522.53977807656</v>
      </c>
      <c r="F33" s="49">
        <f ca="1">IF(F$7="Actual",OFFSET(F33,0,VLOOKUP(COLUMN(F33),Config!$F$44:$G$52,2,FALSE)-COLUMN($E33)),'Budget Details'!W$569)</f>
        <v>112116.09176698039</v>
      </c>
      <c r="G33" s="49">
        <f ca="1">IF(G$7="Actual",OFFSET(G33,0,VLOOKUP(COLUMN(G33),Config!$F$44:$G$52,2,FALSE)-COLUMN($E33)),'Budget Details'!X$569)</f>
        <v>116939.32135532942</v>
      </c>
      <c r="H33" s="49">
        <f ca="1">IF(H$7="Actual",OFFSET(H33,0,VLOOKUP(COLUMN(H33),Config!$F$44:$G$52,2,FALSE)-COLUMN($E33)),'Budget Details'!Y$569)</f>
        <v>122003.7124230959</v>
      </c>
      <c r="I33" s="49">
        <f ca="1">IF(I$7="Actual",OFFSET(I33,0,VLOOKUP(COLUMN(I33),Config!$F$44:$G$52,2,FALSE)-COLUMN($E33)),'Budget Details'!Z$569)</f>
        <v>127321.3230442507</v>
      </c>
      <c r="J33" s="49">
        <f ca="1">IF(J$7="Actual",OFFSET(J33,0,VLOOKUP(COLUMN(J33),Config!$F$44:$G$52,2,FALSE)-COLUMN($E33)),'Budget Details'!AA$569)</f>
        <v>132904.81419646324</v>
      </c>
      <c r="K33" s="49">
        <f ca="1">IF(K$7="Actual",OFFSET(K33,0,VLOOKUP(COLUMN(K33),Config!$F$44:$G$52,2,FALSE)-COLUMN($E33)),'Budget Details'!AB$569)</f>
        <v>0</v>
      </c>
      <c r="L33" s="49">
        <f ca="1">IF(L$7="Actual",OFFSET(L33,0,VLOOKUP(COLUMN(L33),Config!$F$44:$G$52,2,FALSE)-COLUMN($E33)),'Budget Details'!AC$569)</f>
        <v>0</v>
      </c>
      <c r="M33" s="49">
        <f ca="1">IF(M$7="Actual",OFFSET(M33,0,VLOOKUP(COLUMN(M33),Config!$F$44:$G$52,2,FALSE)-COLUMN($E33)),'Budget Details'!AD$569)</f>
        <v>0</v>
      </c>
      <c r="N33" s="49">
        <f ca="1">IF(N$7="Actual",OFFSET(N33,0,VLOOKUP(COLUMN(N33),Config!$F$44:$G$52,2,FALSE)-COLUMN($E33)),'Budget Details'!AE$569)</f>
        <v>0</v>
      </c>
      <c r="O33" s="49">
        <f t="shared" ca="1" si="78"/>
        <v>718807.80256419617</v>
      </c>
      <c r="P33" s="47">
        <f t="shared" ca="1" si="108"/>
        <v>1.3237018064676148E-2</v>
      </c>
      <c r="S33" s="228"/>
      <c r="T33" s="34"/>
      <c r="U33" s="34"/>
      <c r="V33" s="34"/>
      <c r="W33" s="34"/>
      <c r="X33" s="34"/>
      <c r="Y33" s="34"/>
      <c r="Z33" s="34"/>
      <c r="AA33" s="34"/>
      <c r="AB33" s="34"/>
      <c r="AC33" s="49">
        <f t="shared" si="109"/>
        <v>0</v>
      </c>
      <c r="AD33" s="47">
        <f t="shared" ca="1" si="79"/>
        <v>-1</v>
      </c>
      <c r="AE33" s="47">
        <f t="shared" ca="1" si="80"/>
        <v>-1</v>
      </c>
      <c r="AH33" s="4">
        <f t="shared" si="81"/>
        <v>0</v>
      </c>
      <c r="AI33" s="257"/>
      <c r="AJ33" s="34"/>
      <c r="AK33" s="34"/>
      <c r="AL33" s="34"/>
      <c r="AM33" s="34"/>
      <c r="AN33" s="34"/>
      <c r="AO33" s="34"/>
      <c r="AP33" s="34"/>
      <c r="AQ33" s="34"/>
      <c r="AR33" s="49">
        <f t="shared" si="110"/>
        <v>0</v>
      </c>
      <c r="AS33" s="47" t="str">
        <f t="shared" si="82"/>
        <v/>
      </c>
      <c r="AT33" s="47">
        <f t="shared" ca="1" si="83"/>
        <v>-1</v>
      </c>
      <c r="AW33" s="4">
        <f t="shared" si="84"/>
        <v>0</v>
      </c>
      <c r="AX33" s="49">
        <f t="shared" si="84"/>
        <v>0</v>
      </c>
      <c r="AY33" s="257"/>
      <c r="AZ33" s="34"/>
      <c r="BA33" s="34"/>
      <c r="BB33" s="34"/>
      <c r="BC33" s="34"/>
      <c r="BD33" s="34"/>
      <c r="BE33" s="34"/>
      <c r="BF33" s="34"/>
      <c r="BG33" s="49">
        <f t="shared" si="111"/>
        <v>0</v>
      </c>
      <c r="BH33" s="47" t="str">
        <f t="shared" si="85"/>
        <v/>
      </c>
      <c r="BI33" s="47">
        <f t="shared" ca="1" si="86"/>
        <v>-1</v>
      </c>
      <c r="BL33" s="4">
        <f t="shared" si="87"/>
        <v>0</v>
      </c>
      <c r="BM33" s="49">
        <f t="shared" si="87"/>
        <v>0</v>
      </c>
      <c r="BN33" s="49">
        <f t="shared" si="87"/>
        <v>0</v>
      </c>
      <c r="BO33" s="257"/>
      <c r="BP33" s="34"/>
      <c r="BQ33" s="34"/>
      <c r="BR33" s="34"/>
      <c r="BS33" s="34"/>
      <c r="BT33" s="34"/>
      <c r="BU33" s="34"/>
      <c r="BV33" s="49">
        <f t="shared" si="112"/>
        <v>0</v>
      </c>
      <c r="BW33" s="47" t="str">
        <f t="shared" si="88"/>
        <v/>
      </c>
      <c r="BX33" s="47">
        <f t="shared" ca="1" si="89"/>
        <v>-1</v>
      </c>
      <c r="CA33" s="4">
        <f t="shared" si="90"/>
        <v>0</v>
      </c>
      <c r="CB33" s="49">
        <f t="shared" si="90"/>
        <v>0</v>
      </c>
      <c r="CC33" s="49">
        <f t="shared" si="90"/>
        <v>0</v>
      </c>
      <c r="CD33" s="49">
        <f t="shared" si="90"/>
        <v>0</v>
      </c>
      <c r="CE33" s="257"/>
      <c r="CF33" s="34"/>
      <c r="CG33" s="34"/>
      <c r="CH33" s="34"/>
      <c r="CI33" s="34"/>
      <c r="CJ33" s="34"/>
      <c r="CK33" s="49">
        <f t="shared" si="113"/>
        <v>0</v>
      </c>
      <c r="CL33" s="47" t="str">
        <f t="shared" si="91"/>
        <v/>
      </c>
      <c r="CM33" s="47">
        <f t="shared" ca="1" si="92"/>
        <v>-1</v>
      </c>
      <c r="CP33" s="4">
        <f t="shared" si="93"/>
        <v>0</v>
      </c>
      <c r="CQ33" s="49">
        <f t="shared" si="93"/>
        <v>0</v>
      </c>
      <c r="CR33" s="49">
        <f t="shared" si="93"/>
        <v>0</v>
      </c>
      <c r="CS33" s="49">
        <f t="shared" si="93"/>
        <v>0</v>
      </c>
      <c r="CT33" s="49">
        <f t="shared" si="93"/>
        <v>0</v>
      </c>
      <c r="CU33" s="257"/>
      <c r="CV33" s="34"/>
      <c r="CW33" s="34"/>
      <c r="CX33" s="34"/>
      <c r="CY33" s="34"/>
      <c r="CZ33" s="49">
        <f t="shared" si="114"/>
        <v>0</v>
      </c>
      <c r="DA33" s="47" t="str">
        <f t="shared" si="94"/>
        <v/>
      </c>
      <c r="DB33" s="47">
        <f t="shared" ca="1" si="95"/>
        <v>-1</v>
      </c>
      <c r="DE33" s="4">
        <f t="shared" si="96"/>
        <v>0</v>
      </c>
      <c r="DF33" s="49">
        <f t="shared" si="96"/>
        <v>0</v>
      </c>
      <c r="DG33" s="49">
        <f t="shared" si="96"/>
        <v>0</v>
      </c>
      <c r="DH33" s="49">
        <f t="shared" si="96"/>
        <v>0</v>
      </c>
      <c r="DI33" s="49">
        <f t="shared" si="96"/>
        <v>0</v>
      </c>
      <c r="DJ33" s="49">
        <f t="shared" si="96"/>
        <v>0</v>
      </c>
      <c r="DK33" s="257"/>
      <c r="DL33" s="34"/>
      <c r="DM33" s="34"/>
      <c r="DN33" s="34"/>
      <c r="DO33" s="49">
        <f t="shared" si="115"/>
        <v>0</v>
      </c>
      <c r="DP33" s="47" t="str">
        <f t="shared" si="97"/>
        <v/>
      </c>
      <c r="DQ33" s="47">
        <f t="shared" ca="1" si="98"/>
        <v>-1</v>
      </c>
      <c r="DT33" s="4">
        <f t="shared" si="99"/>
        <v>0</v>
      </c>
      <c r="DU33" s="49">
        <f t="shared" si="99"/>
        <v>0</v>
      </c>
      <c r="DV33" s="49">
        <f t="shared" si="99"/>
        <v>0</v>
      </c>
      <c r="DW33" s="49">
        <f t="shared" si="99"/>
        <v>0</v>
      </c>
      <c r="DX33" s="49">
        <f t="shared" si="99"/>
        <v>0</v>
      </c>
      <c r="DY33" s="49">
        <f t="shared" si="99"/>
        <v>0</v>
      </c>
      <c r="DZ33" s="49">
        <f t="shared" si="99"/>
        <v>0</v>
      </c>
      <c r="EA33" s="257"/>
      <c r="EB33" s="34"/>
      <c r="EC33" s="34"/>
      <c r="ED33" s="49">
        <f t="shared" si="116"/>
        <v>0</v>
      </c>
      <c r="EE33" s="47" t="str">
        <f t="shared" si="100"/>
        <v/>
      </c>
      <c r="EF33" s="47">
        <f t="shared" ca="1" si="101"/>
        <v>-1</v>
      </c>
      <c r="EI33" s="4">
        <f t="shared" si="102"/>
        <v>0</v>
      </c>
      <c r="EJ33" s="49">
        <f t="shared" si="102"/>
        <v>0</v>
      </c>
      <c r="EK33" s="49">
        <f t="shared" si="102"/>
        <v>0</v>
      </c>
      <c r="EL33" s="49">
        <f t="shared" si="102"/>
        <v>0</v>
      </c>
      <c r="EM33" s="49">
        <f t="shared" si="102"/>
        <v>0</v>
      </c>
      <c r="EN33" s="49">
        <f t="shared" si="102"/>
        <v>0</v>
      </c>
      <c r="EO33" s="49">
        <f t="shared" si="102"/>
        <v>0</v>
      </c>
      <c r="EP33" s="49">
        <f t="shared" si="102"/>
        <v>0</v>
      </c>
      <c r="EQ33" s="257"/>
      <c r="ER33" s="34"/>
      <c r="ES33" s="49">
        <f t="shared" si="117"/>
        <v>0</v>
      </c>
      <c r="ET33" s="47" t="str">
        <f t="shared" si="103"/>
        <v/>
      </c>
      <c r="EU33" s="47">
        <f t="shared" ca="1" si="104"/>
        <v>-1</v>
      </c>
      <c r="EX33" s="4">
        <f t="shared" si="105"/>
        <v>0</v>
      </c>
      <c r="EY33" s="49">
        <f t="shared" si="105"/>
        <v>0</v>
      </c>
      <c r="EZ33" s="49">
        <f t="shared" si="105"/>
        <v>0</v>
      </c>
      <c r="FA33" s="49">
        <f t="shared" si="105"/>
        <v>0</v>
      </c>
      <c r="FB33" s="49">
        <f t="shared" si="105"/>
        <v>0</v>
      </c>
      <c r="FC33" s="49">
        <f t="shared" si="105"/>
        <v>0</v>
      </c>
      <c r="FD33" s="49">
        <f t="shared" si="105"/>
        <v>0</v>
      </c>
      <c r="FE33" s="49">
        <f t="shared" si="105"/>
        <v>0</v>
      </c>
      <c r="FF33" s="49">
        <f t="shared" si="105"/>
        <v>0</v>
      </c>
      <c r="FG33" s="257"/>
      <c r="FH33" s="49">
        <f t="shared" si="118"/>
        <v>0</v>
      </c>
      <c r="FI33" s="47" t="str">
        <f t="shared" si="106"/>
        <v/>
      </c>
      <c r="FJ33" s="47">
        <f t="shared" ca="1" si="107"/>
        <v>-1</v>
      </c>
    </row>
    <row r="34" spans="1:168" s="3" customFormat="1" x14ac:dyDescent="0.2">
      <c r="B34" s="797" t="s">
        <v>487</v>
      </c>
      <c r="C34" s="797"/>
      <c r="D34" s="206"/>
      <c r="E34" s="5">
        <f ca="1">IF(E$7="Actual",OFFSET(E34,0,VLOOKUP(COLUMN(E34),Config!$F$44:$G$52,2,FALSE)-COLUMN($E34)),'Budget Details'!V$622)</f>
        <v>2345447.8279324733</v>
      </c>
      <c r="F34" s="50">
        <f ca="1">IF(F$7="Actual",OFFSET(F34,0,VLOOKUP(COLUMN(F34),Config!$F$44:$G$52,2,FALSE)-COLUMN($E34)),'Budget Details'!W$622)</f>
        <v>2348637.2942759842</v>
      </c>
      <c r="G34" s="50">
        <f ca="1">IF(G$7="Actual",OFFSET(G34,0,VLOOKUP(COLUMN(G34),Config!$F$44:$G$52,2,FALSE)-COLUMN($E34)),'Budget Details'!X$622)</f>
        <v>2360361.3703616858</v>
      </c>
      <c r="H34" s="50">
        <f ca="1">IF(H$7="Actual",OFFSET(H34,0,VLOOKUP(COLUMN(H34),Config!$F$44:$G$52,2,FALSE)-COLUMN($E34)),'Budget Details'!Y$622)</f>
        <v>2372599.7356828386</v>
      </c>
      <c r="I34" s="50">
        <f ca="1">IF(I$7="Actual",OFFSET(I34,0,VLOOKUP(COLUMN(I34),Config!$F$44:$G$52,2,FALSE)-COLUMN($E34)),'Budget Details'!Z$622)</f>
        <v>2385386.5144957737</v>
      </c>
      <c r="J34" s="50">
        <f ca="1">IF(J$7="Actual",OFFSET(J34,0,VLOOKUP(COLUMN(J34),Config!$F$44:$G$52,2,FALSE)-COLUMN($E34)),'Budget Details'!AA$622)</f>
        <v>2398743.433750934</v>
      </c>
      <c r="K34" s="50">
        <f ca="1">IF(K$7="Actual",OFFSET(K34,0,VLOOKUP(COLUMN(K34),Config!$F$44:$G$52,2,FALSE)-COLUMN($E34)),'Budget Details'!AB$622)</f>
        <v>0</v>
      </c>
      <c r="L34" s="50">
        <f ca="1">IF(L$7="Actual",OFFSET(L34,0,VLOOKUP(COLUMN(L34),Config!$F$44:$G$52,2,FALSE)-COLUMN($E34)),'Budget Details'!AC$622)</f>
        <v>0</v>
      </c>
      <c r="M34" s="50">
        <f ca="1">IF(M$7="Actual",OFFSET(M34,0,VLOOKUP(COLUMN(M34),Config!$F$44:$G$52,2,FALSE)-COLUMN($E34)),'Budget Details'!AD$622)</f>
        <v>0</v>
      </c>
      <c r="N34" s="50">
        <f ca="1">IF(N$7="Actual",OFFSET(N34,0,VLOOKUP(COLUMN(N34),Config!$F$44:$G$52,2,FALSE)-COLUMN($E34)),'Budget Details'!AE$622)</f>
        <v>0</v>
      </c>
      <c r="O34" s="49">
        <f t="shared" ca="1" si="78"/>
        <v>14211176.176499687</v>
      </c>
      <c r="P34" s="47">
        <f t="shared" ca="1" si="108"/>
        <v>0.2617022173348228</v>
      </c>
      <c r="Q34" s="206"/>
      <c r="R34" s="206"/>
      <c r="S34" s="228"/>
      <c r="T34" s="34"/>
      <c r="U34" s="34"/>
      <c r="V34" s="34"/>
      <c r="W34" s="34"/>
      <c r="X34" s="34"/>
      <c r="Y34" s="34"/>
      <c r="Z34" s="34"/>
      <c r="AA34" s="34"/>
      <c r="AB34" s="34"/>
      <c r="AC34" s="49">
        <f t="shared" si="109"/>
        <v>0</v>
      </c>
      <c r="AD34" s="47">
        <f t="shared" ca="1" si="79"/>
        <v>-1</v>
      </c>
      <c r="AE34" s="47">
        <f t="shared" ca="1" si="80"/>
        <v>-1</v>
      </c>
      <c r="AF34" s="206"/>
      <c r="AG34" s="206"/>
      <c r="AH34" s="4">
        <f t="shared" si="81"/>
        <v>0</v>
      </c>
      <c r="AI34" s="257"/>
      <c r="AJ34" s="34"/>
      <c r="AK34" s="34"/>
      <c r="AL34" s="34"/>
      <c r="AM34" s="34"/>
      <c r="AN34" s="34"/>
      <c r="AO34" s="34"/>
      <c r="AP34" s="34"/>
      <c r="AQ34" s="34"/>
      <c r="AR34" s="49">
        <f t="shared" si="110"/>
        <v>0</v>
      </c>
      <c r="AS34" s="47" t="str">
        <f t="shared" si="82"/>
        <v/>
      </c>
      <c r="AT34" s="47">
        <f t="shared" ca="1" si="83"/>
        <v>-1</v>
      </c>
      <c r="AV34" s="206"/>
      <c r="AW34" s="4">
        <f t="shared" si="84"/>
        <v>0</v>
      </c>
      <c r="AX34" s="49">
        <f t="shared" si="84"/>
        <v>0</v>
      </c>
      <c r="AY34" s="257"/>
      <c r="AZ34" s="34"/>
      <c r="BA34" s="34"/>
      <c r="BB34" s="34"/>
      <c r="BC34" s="34"/>
      <c r="BD34" s="34"/>
      <c r="BE34" s="34"/>
      <c r="BF34" s="34"/>
      <c r="BG34" s="49">
        <f t="shared" si="111"/>
        <v>0</v>
      </c>
      <c r="BH34" s="47" t="str">
        <f t="shared" si="85"/>
        <v/>
      </c>
      <c r="BI34" s="47">
        <f t="shared" ca="1" si="86"/>
        <v>-1</v>
      </c>
      <c r="BK34" s="206"/>
      <c r="BL34" s="4">
        <f t="shared" si="87"/>
        <v>0</v>
      </c>
      <c r="BM34" s="49">
        <f t="shared" si="87"/>
        <v>0</v>
      </c>
      <c r="BN34" s="49">
        <f t="shared" si="87"/>
        <v>0</v>
      </c>
      <c r="BO34" s="257"/>
      <c r="BP34" s="34"/>
      <c r="BQ34" s="34"/>
      <c r="BR34" s="34"/>
      <c r="BS34" s="34"/>
      <c r="BT34" s="34"/>
      <c r="BU34" s="34"/>
      <c r="BV34" s="49">
        <f t="shared" si="112"/>
        <v>0</v>
      </c>
      <c r="BW34" s="47" t="str">
        <f t="shared" si="88"/>
        <v/>
      </c>
      <c r="BX34" s="47">
        <f t="shared" ca="1" si="89"/>
        <v>-1</v>
      </c>
      <c r="BZ34" s="206"/>
      <c r="CA34" s="4">
        <f t="shared" si="90"/>
        <v>0</v>
      </c>
      <c r="CB34" s="49">
        <f t="shared" si="90"/>
        <v>0</v>
      </c>
      <c r="CC34" s="49">
        <f t="shared" si="90"/>
        <v>0</v>
      </c>
      <c r="CD34" s="49">
        <f t="shared" si="90"/>
        <v>0</v>
      </c>
      <c r="CE34" s="257"/>
      <c r="CF34" s="34"/>
      <c r="CG34" s="34"/>
      <c r="CH34" s="34"/>
      <c r="CI34" s="34"/>
      <c r="CJ34" s="34"/>
      <c r="CK34" s="49">
        <f t="shared" si="113"/>
        <v>0</v>
      </c>
      <c r="CL34" s="47" t="str">
        <f t="shared" si="91"/>
        <v/>
      </c>
      <c r="CM34" s="47">
        <f t="shared" ca="1" si="92"/>
        <v>-1</v>
      </c>
      <c r="CO34" s="206"/>
      <c r="CP34" s="4">
        <f t="shared" si="93"/>
        <v>0</v>
      </c>
      <c r="CQ34" s="49">
        <f t="shared" si="93"/>
        <v>0</v>
      </c>
      <c r="CR34" s="49">
        <f t="shared" si="93"/>
        <v>0</v>
      </c>
      <c r="CS34" s="49">
        <f t="shared" si="93"/>
        <v>0</v>
      </c>
      <c r="CT34" s="49">
        <f t="shared" si="93"/>
        <v>0</v>
      </c>
      <c r="CU34" s="257"/>
      <c r="CV34" s="34"/>
      <c r="CW34" s="34"/>
      <c r="CX34" s="34"/>
      <c r="CY34" s="34"/>
      <c r="CZ34" s="49">
        <f t="shared" si="114"/>
        <v>0</v>
      </c>
      <c r="DA34" s="47" t="str">
        <f t="shared" si="94"/>
        <v/>
      </c>
      <c r="DB34" s="47">
        <f t="shared" ca="1" si="95"/>
        <v>-1</v>
      </c>
      <c r="DD34" s="206"/>
      <c r="DE34" s="4">
        <f t="shared" si="96"/>
        <v>0</v>
      </c>
      <c r="DF34" s="49">
        <f t="shared" si="96"/>
        <v>0</v>
      </c>
      <c r="DG34" s="49">
        <f t="shared" si="96"/>
        <v>0</v>
      </c>
      <c r="DH34" s="49">
        <f t="shared" si="96"/>
        <v>0</v>
      </c>
      <c r="DI34" s="49">
        <f t="shared" si="96"/>
        <v>0</v>
      </c>
      <c r="DJ34" s="49">
        <f t="shared" si="96"/>
        <v>0</v>
      </c>
      <c r="DK34" s="257"/>
      <c r="DL34" s="34"/>
      <c r="DM34" s="34"/>
      <c r="DN34" s="34"/>
      <c r="DO34" s="49">
        <f t="shared" si="115"/>
        <v>0</v>
      </c>
      <c r="DP34" s="47" t="str">
        <f t="shared" si="97"/>
        <v/>
      </c>
      <c r="DQ34" s="47">
        <f t="shared" ca="1" si="98"/>
        <v>-1</v>
      </c>
      <c r="DS34" s="206"/>
      <c r="DT34" s="4">
        <f t="shared" si="99"/>
        <v>0</v>
      </c>
      <c r="DU34" s="49">
        <f t="shared" si="99"/>
        <v>0</v>
      </c>
      <c r="DV34" s="49">
        <f t="shared" si="99"/>
        <v>0</v>
      </c>
      <c r="DW34" s="49">
        <f t="shared" si="99"/>
        <v>0</v>
      </c>
      <c r="DX34" s="49">
        <f t="shared" si="99"/>
        <v>0</v>
      </c>
      <c r="DY34" s="49">
        <f t="shared" si="99"/>
        <v>0</v>
      </c>
      <c r="DZ34" s="49">
        <f t="shared" si="99"/>
        <v>0</v>
      </c>
      <c r="EA34" s="257"/>
      <c r="EB34" s="34"/>
      <c r="EC34" s="34"/>
      <c r="ED34" s="49">
        <f t="shared" si="116"/>
        <v>0</v>
      </c>
      <c r="EE34" s="47" t="str">
        <f t="shared" si="100"/>
        <v/>
      </c>
      <c r="EF34" s="47">
        <f t="shared" ca="1" si="101"/>
        <v>-1</v>
      </c>
      <c r="EH34" s="206"/>
      <c r="EI34" s="4">
        <f t="shared" si="102"/>
        <v>0</v>
      </c>
      <c r="EJ34" s="49">
        <f t="shared" si="102"/>
        <v>0</v>
      </c>
      <c r="EK34" s="49">
        <f t="shared" si="102"/>
        <v>0</v>
      </c>
      <c r="EL34" s="49">
        <f t="shared" si="102"/>
        <v>0</v>
      </c>
      <c r="EM34" s="49">
        <f t="shared" si="102"/>
        <v>0</v>
      </c>
      <c r="EN34" s="49">
        <f t="shared" si="102"/>
        <v>0</v>
      </c>
      <c r="EO34" s="49">
        <f t="shared" si="102"/>
        <v>0</v>
      </c>
      <c r="EP34" s="49">
        <f t="shared" si="102"/>
        <v>0</v>
      </c>
      <c r="EQ34" s="257"/>
      <c r="ER34" s="34"/>
      <c r="ES34" s="49">
        <f t="shared" si="117"/>
        <v>0</v>
      </c>
      <c r="ET34" s="47" t="str">
        <f t="shared" si="103"/>
        <v/>
      </c>
      <c r="EU34" s="47">
        <f t="shared" ca="1" si="104"/>
        <v>-1</v>
      </c>
      <c r="EW34" s="206"/>
      <c r="EX34" s="4">
        <f t="shared" si="105"/>
        <v>0</v>
      </c>
      <c r="EY34" s="49">
        <f t="shared" si="105"/>
        <v>0</v>
      </c>
      <c r="EZ34" s="49">
        <f t="shared" si="105"/>
        <v>0</v>
      </c>
      <c r="FA34" s="49">
        <f t="shared" si="105"/>
        <v>0</v>
      </c>
      <c r="FB34" s="49">
        <f t="shared" si="105"/>
        <v>0</v>
      </c>
      <c r="FC34" s="49">
        <f t="shared" si="105"/>
        <v>0</v>
      </c>
      <c r="FD34" s="49">
        <f t="shared" si="105"/>
        <v>0</v>
      </c>
      <c r="FE34" s="49">
        <f t="shared" si="105"/>
        <v>0</v>
      </c>
      <c r="FF34" s="49">
        <f t="shared" si="105"/>
        <v>0</v>
      </c>
      <c r="FG34" s="257"/>
      <c r="FH34" s="49">
        <f t="shared" si="118"/>
        <v>0</v>
      </c>
      <c r="FI34" s="47" t="str">
        <f t="shared" si="106"/>
        <v/>
      </c>
      <c r="FJ34" s="47">
        <f t="shared" ca="1" si="107"/>
        <v>-1</v>
      </c>
    </row>
    <row r="35" spans="1:168" s="64" customFormat="1" ht="15" x14ac:dyDescent="0.25">
      <c r="B35" s="798" t="s">
        <v>35</v>
      </c>
      <c r="C35" s="798"/>
      <c r="D35" s="270"/>
      <c r="E35" s="61">
        <f ca="1">SUM(E29:E34)</f>
        <v>8782991.8343494646</v>
      </c>
      <c r="F35" s="62">
        <f t="shared" ref="F35:N35" ca="1" si="119">SUM(F29:F34)</f>
        <v>8862993.9351811875</v>
      </c>
      <c r="G35" s="62">
        <f t="shared" ca="1" si="119"/>
        <v>8996928.9385828748</v>
      </c>
      <c r="H35" s="62">
        <f t="shared" ca="1" si="119"/>
        <v>9078117.5787980184</v>
      </c>
      <c r="I35" s="62">
        <f t="shared" ca="1" si="119"/>
        <v>9198256.7390559819</v>
      </c>
      <c r="J35" s="62">
        <f t="shared" ca="1" si="119"/>
        <v>9383560.6832416747</v>
      </c>
      <c r="K35" s="62">
        <f t="shared" ca="1" si="119"/>
        <v>0</v>
      </c>
      <c r="L35" s="62">
        <f t="shared" ca="1" si="119"/>
        <v>0</v>
      </c>
      <c r="M35" s="62">
        <f t="shared" ca="1" si="119"/>
        <v>0</v>
      </c>
      <c r="N35" s="62">
        <f t="shared" ca="1" si="119"/>
        <v>0</v>
      </c>
      <c r="O35" s="63">
        <f t="shared" ca="1" si="78"/>
        <v>54302849.709209204</v>
      </c>
      <c r="P35" s="48">
        <f t="shared" ca="1" si="108"/>
        <v>1</v>
      </c>
      <c r="Q35" s="270"/>
      <c r="R35" s="270"/>
      <c r="S35" s="61">
        <f t="shared" ref="S35:AB35" si="120">SUM(S29:S34)</f>
        <v>0</v>
      </c>
      <c r="T35" s="62">
        <f t="shared" si="120"/>
        <v>0</v>
      </c>
      <c r="U35" s="62">
        <f t="shared" si="120"/>
        <v>0</v>
      </c>
      <c r="V35" s="62">
        <f t="shared" si="120"/>
        <v>0</v>
      </c>
      <c r="W35" s="62">
        <f t="shared" si="120"/>
        <v>0</v>
      </c>
      <c r="X35" s="62">
        <f t="shared" si="120"/>
        <v>0</v>
      </c>
      <c r="Y35" s="62">
        <f t="shared" si="120"/>
        <v>0</v>
      </c>
      <c r="Z35" s="62">
        <f t="shared" si="120"/>
        <v>0</v>
      </c>
      <c r="AA35" s="62">
        <f t="shared" si="120"/>
        <v>0</v>
      </c>
      <c r="AB35" s="62">
        <f t="shared" si="120"/>
        <v>0</v>
      </c>
      <c r="AC35" s="63">
        <f t="shared" si="109"/>
        <v>0</v>
      </c>
      <c r="AD35" s="48">
        <f t="shared" ca="1" si="79"/>
        <v>-1</v>
      </c>
      <c r="AE35" s="48">
        <f t="shared" ca="1" si="80"/>
        <v>-1</v>
      </c>
      <c r="AF35" s="270"/>
      <c r="AG35" s="270"/>
      <c r="AH35" s="61">
        <f t="shared" ref="AH35:AQ35" si="121">SUM(AH29:AH34)</f>
        <v>0</v>
      </c>
      <c r="AI35" s="62">
        <f t="shared" si="121"/>
        <v>0</v>
      </c>
      <c r="AJ35" s="62">
        <f t="shared" si="121"/>
        <v>0</v>
      </c>
      <c r="AK35" s="62">
        <f t="shared" si="121"/>
        <v>0</v>
      </c>
      <c r="AL35" s="62">
        <f t="shared" si="121"/>
        <v>0</v>
      </c>
      <c r="AM35" s="62">
        <f t="shared" si="121"/>
        <v>0</v>
      </c>
      <c r="AN35" s="62">
        <f t="shared" si="121"/>
        <v>0</v>
      </c>
      <c r="AO35" s="62">
        <f t="shared" si="121"/>
        <v>0</v>
      </c>
      <c r="AP35" s="62">
        <f t="shared" si="121"/>
        <v>0</v>
      </c>
      <c r="AQ35" s="62">
        <f t="shared" si="121"/>
        <v>0</v>
      </c>
      <c r="AR35" s="63">
        <f t="shared" si="110"/>
        <v>0</v>
      </c>
      <c r="AS35" s="48" t="str">
        <f t="shared" si="82"/>
        <v/>
      </c>
      <c r="AT35" s="48">
        <f t="shared" ca="1" si="83"/>
        <v>-1</v>
      </c>
      <c r="AV35" s="270"/>
      <c r="AW35" s="61">
        <f t="shared" ref="AW35:BF35" si="122">SUM(AW29:AW34)</f>
        <v>0</v>
      </c>
      <c r="AX35" s="62">
        <f t="shared" si="122"/>
        <v>0</v>
      </c>
      <c r="AY35" s="62">
        <f t="shared" si="122"/>
        <v>0</v>
      </c>
      <c r="AZ35" s="62">
        <f t="shared" si="122"/>
        <v>0</v>
      </c>
      <c r="BA35" s="62">
        <f t="shared" si="122"/>
        <v>0</v>
      </c>
      <c r="BB35" s="62">
        <f t="shared" si="122"/>
        <v>0</v>
      </c>
      <c r="BC35" s="62">
        <f t="shared" si="122"/>
        <v>0</v>
      </c>
      <c r="BD35" s="62">
        <f t="shared" si="122"/>
        <v>0</v>
      </c>
      <c r="BE35" s="62">
        <f t="shared" si="122"/>
        <v>0</v>
      </c>
      <c r="BF35" s="62">
        <f t="shared" si="122"/>
        <v>0</v>
      </c>
      <c r="BG35" s="63">
        <f t="shared" si="111"/>
        <v>0</v>
      </c>
      <c r="BH35" s="48" t="str">
        <f t="shared" si="85"/>
        <v/>
      </c>
      <c r="BI35" s="48">
        <f t="shared" ca="1" si="86"/>
        <v>-1</v>
      </c>
      <c r="BK35" s="270"/>
      <c r="BL35" s="61">
        <f t="shared" ref="BL35:BU35" si="123">SUM(BL29:BL34)</f>
        <v>0</v>
      </c>
      <c r="BM35" s="62">
        <f t="shared" si="123"/>
        <v>0</v>
      </c>
      <c r="BN35" s="62">
        <f t="shared" si="123"/>
        <v>0</v>
      </c>
      <c r="BO35" s="62">
        <f t="shared" si="123"/>
        <v>0</v>
      </c>
      <c r="BP35" s="62">
        <f t="shared" si="123"/>
        <v>0</v>
      </c>
      <c r="BQ35" s="62">
        <f t="shared" si="123"/>
        <v>0</v>
      </c>
      <c r="BR35" s="62">
        <f t="shared" si="123"/>
        <v>0</v>
      </c>
      <c r="BS35" s="62">
        <f t="shared" si="123"/>
        <v>0</v>
      </c>
      <c r="BT35" s="62">
        <f t="shared" si="123"/>
        <v>0</v>
      </c>
      <c r="BU35" s="62">
        <f t="shared" si="123"/>
        <v>0</v>
      </c>
      <c r="BV35" s="63">
        <f t="shared" si="112"/>
        <v>0</v>
      </c>
      <c r="BW35" s="48" t="str">
        <f t="shared" si="88"/>
        <v/>
      </c>
      <c r="BX35" s="48">
        <f t="shared" ca="1" si="89"/>
        <v>-1</v>
      </c>
      <c r="BZ35" s="270"/>
      <c r="CA35" s="61">
        <f t="shared" ref="CA35:CJ35" si="124">SUM(CA29:CA34)</f>
        <v>0</v>
      </c>
      <c r="CB35" s="62">
        <f t="shared" si="124"/>
        <v>0</v>
      </c>
      <c r="CC35" s="62">
        <f t="shared" si="124"/>
        <v>0</v>
      </c>
      <c r="CD35" s="62">
        <f t="shared" si="124"/>
        <v>0</v>
      </c>
      <c r="CE35" s="62">
        <f t="shared" si="124"/>
        <v>0</v>
      </c>
      <c r="CF35" s="62">
        <f t="shared" si="124"/>
        <v>0</v>
      </c>
      <c r="CG35" s="62">
        <f t="shared" si="124"/>
        <v>0</v>
      </c>
      <c r="CH35" s="62">
        <f t="shared" si="124"/>
        <v>0</v>
      </c>
      <c r="CI35" s="62">
        <f t="shared" si="124"/>
        <v>0</v>
      </c>
      <c r="CJ35" s="62">
        <f t="shared" si="124"/>
        <v>0</v>
      </c>
      <c r="CK35" s="63">
        <f t="shared" si="113"/>
        <v>0</v>
      </c>
      <c r="CL35" s="48" t="str">
        <f t="shared" si="91"/>
        <v/>
      </c>
      <c r="CM35" s="48">
        <f t="shared" ca="1" si="92"/>
        <v>-1</v>
      </c>
      <c r="CO35" s="270"/>
      <c r="CP35" s="61">
        <f t="shared" ref="CP35:CY35" si="125">SUM(CP29:CP34)</f>
        <v>0</v>
      </c>
      <c r="CQ35" s="62">
        <f t="shared" si="125"/>
        <v>0</v>
      </c>
      <c r="CR35" s="62">
        <f t="shared" si="125"/>
        <v>0</v>
      </c>
      <c r="CS35" s="62">
        <f t="shared" si="125"/>
        <v>0</v>
      </c>
      <c r="CT35" s="62">
        <f t="shared" si="125"/>
        <v>0</v>
      </c>
      <c r="CU35" s="62">
        <f t="shared" si="125"/>
        <v>0</v>
      </c>
      <c r="CV35" s="62">
        <f t="shared" si="125"/>
        <v>0</v>
      </c>
      <c r="CW35" s="62">
        <f t="shared" si="125"/>
        <v>0</v>
      </c>
      <c r="CX35" s="62">
        <f t="shared" si="125"/>
        <v>0</v>
      </c>
      <c r="CY35" s="62">
        <f t="shared" si="125"/>
        <v>0</v>
      </c>
      <c r="CZ35" s="63">
        <f t="shared" si="114"/>
        <v>0</v>
      </c>
      <c r="DA35" s="48" t="str">
        <f t="shared" si="94"/>
        <v/>
      </c>
      <c r="DB35" s="48">
        <f t="shared" ca="1" si="95"/>
        <v>-1</v>
      </c>
      <c r="DD35" s="270"/>
      <c r="DE35" s="61">
        <f t="shared" ref="DE35:DN35" si="126">SUM(DE29:DE34)</f>
        <v>0</v>
      </c>
      <c r="DF35" s="62">
        <f t="shared" si="126"/>
        <v>0</v>
      </c>
      <c r="DG35" s="62">
        <f t="shared" si="126"/>
        <v>0</v>
      </c>
      <c r="DH35" s="62">
        <f t="shared" si="126"/>
        <v>0</v>
      </c>
      <c r="DI35" s="62">
        <f t="shared" si="126"/>
        <v>0</v>
      </c>
      <c r="DJ35" s="62">
        <f t="shared" si="126"/>
        <v>0</v>
      </c>
      <c r="DK35" s="62">
        <f t="shared" si="126"/>
        <v>0</v>
      </c>
      <c r="DL35" s="62">
        <f t="shared" si="126"/>
        <v>0</v>
      </c>
      <c r="DM35" s="62">
        <f t="shared" si="126"/>
        <v>0</v>
      </c>
      <c r="DN35" s="62">
        <f t="shared" si="126"/>
        <v>0</v>
      </c>
      <c r="DO35" s="63">
        <f t="shared" si="115"/>
        <v>0</v>
      </c>
      <c r="DP35" s="48" t="str">
        <f t="shared" si="97"/>
        <v/>
      </c>
      <c r="DQ35" s="48">
        <f t="shared" ca="1" si="98"/>
        <v>-1</v>
      </c>
      <c r="DS35" s="270"/>
      <c r="DT35" s="61">
        <f t="shared" ref="DT35:EC35" si="127">SUM(DT29:DT34)</f>
        <v>0</v>
      </c>
      <c r="DU35" s="62">
        <f t="shared" si="127"/>
        <v>0</v>
      </c>
      <c r="DV35" s="62">
        <f t="shared" si="127"/>
        <v>0</v>
      </c>
      <c r="DW35" s="62">
        <f t="shared" si="127"/>
        <v>0</v>
      </c>
      <c r="DX35" s="62">
        <f t="shared" si="127"/>
        <v>0</v>
      </c>
      <c r="DY35" s="62">
        <f t="shared" si="127"/>
        <v>0</v>
      </c>
      <c r="DZ35" s="62">
        <f t="shared" si="127"/>
        <v>0</v>
      </c>
      <c r="EA35" s="62">
        <f t="shared" si="127"/>
        <v>0</v>
      </c>
      <c r="EB35" s="62">
        <f t="shared" si="127"/>
        <v>0</v>
      </c>
      <c r="EC35" s="62">
        <f t="shared" si="127"/>
        <v>0</v>
      </c>
      <c r="ED35" s="63">
        <f t="shared" si="116"/>
        <v>0</v>
      </c>
      <c r="EE35" s="48" t="str">
        <f t="shared" si="100"/>
        <v/>
      </c>
      <c r="EF35" s="48">
        <f t="shared" ca="1" si="101"/>
        <v>-1</v>
      </c>
      <c r="EH35" s="270"/>
      <c r="EI35" s="61">
        <f t="shared" ref="EI35:ER35" si="128">SUM(EI29:EI34)</f>
        <v>0</v>
      </c>
      <c r="EJ35" s="62">
        <f t="shared" si="128"/>
        <v>0</v>
      </c>
      <c r="EK35" s="62">
        <f t="shared" si="128"/>
        <v>0</v>
      </c>
      <c r="EL35" s="62">
        <f t="shared" si="128"/>
        <v>0</v>
      </c>
      <c r="EM35" s="62">
        <f t="shared" si="128"/>
        <v>0</v>
      </c>
      <c r="EN35" s="62">
        <f t="shared" si="128"/>
        <v>0</v>
      </c>
      <c r="EO35" s="62">
        <f t="shared" si="128"/>
        <v>0</v>
      </c>
      <c r="EP35" s="62">
        <f t="shared" si="128"/>
        <v>0</v>
      </c>
      <c r="EQ35" s="62">
        <f t="shared" si="128"/>
        <v>0</v>
      </c>
      <c r="ER35" s="62">
        <f t="shared" si="128"/>
        <v>0</v>
      </c>
      <c r="ES35" s="63">
        <f t="shared" si="117"/>
        <v>0</v>
      </c>
      <c r="ET35" s="48" t="str">
        <f t="shared" si="103"/>
        <v/>
      </c>
      <c r="EU35" s="48">
        <f t="shared" ca="1" si="104"/>
        <v>-1</v>
      </c>
      <c r="EW35" s="270"/>
      <c r="EX35" s="61">
        <f t="shared" ref="EX35:FG35" si="129">SUM(EX29:EX34)</f>
        <v>0</v>
      </c>
      <c r="EY35" s="62">
        <f t="shared" si="129"/>
        <v>0</v>
      </c>
      <c r="EZ35" s="62">
        <f t="shared" si="129"/>
        <v>0</v>
      </c>
      <c r="FA35" s="62">
        <f t="shared" si="129"/>
        <v>0</v>
      </c>
      <c r="FB35" s="62">
        <f t="shared" si="129"/>
        <v>0</v>
      </c>
      <c r="FC35" s="62">
        <f t="shared" si="129"/>
        <v>0</v>
      </c>
      <c r="FD35" s="62">
        <f t="shared" si="129"/>
        <v>0</v>
      </c>
      <c r="FE35" s="62">
        <f t="shared" si="129"/>
        <v>0</v>
      </c>
      <c r="FF35" s="62">
        <f t="shared" si="129"/>
        <v>0</v>
      </c>
      <c r="FG35" s="62">
        <f t="shared" si="129"/>
        <v>0</v>
      </c>
      <c r="FH35" s="63">
        <f t="shared" si="118"/>
        <v>0</v>
      </c>
      <c r="FI35" s="48" t="str">
        <f t="shared" si="106"/>
        <v/>
      </c>
      <c r="FJ35" s="48">
        <f t="shared" ca="1" si="107"/>
        <v>-1</v>
      </c>
    </row>
    <row r="36" spans="1:168" x14ac:dyDescent="0.2">
      <c r="B36" s="439" t="s">
        <v>63</v>
      </c>
      <c r="C36" s="452"/>
      <c r="E36" s="4">
        <f ca="1">IF(E$7="Actual",OFFSET(E36,0,VLOOKUP(COLUMN(E36),Config!$F$44:$G$52,2,FALSE)-COLUMN($E36)),SUMPRODUCT('Budget Details'!V$9:V$674,'Budget Details'!$AI$9:$AI$674))</f>
        <v>1109281.251646298</v>
      </c>
      <c r="F36" s="4">
        <f ca="1">IF(F$7="Actual",OFFSET(F36,0,VLOOKUP(COLUMN(F36),Config!$F$44:$G$52,2,FALSE)-COLUMN($E36)),SUMPRODUCT('Budget Details'!W$9:W$674,'Budget Details'!$AI$9:$AI$674))</f>
        <v>1119959.6289649534</v>
      </c>
      <c r="G36" s="4">
        <f ca="1">IF(G$7="Actual",OFFSET(G36,0,VLOOKUP(COLUMN(G36),Config!$F$44:$G$52,2,FALSE)-COLUMN($E36)),SUMPRODUCT('Budget Details'!X$9:X$674,'Budget Details'!$AI$9:$AI$674))</f>
        <v>1138553.0583523228</v>
      </c>
      <c r="H36" s="4">
        <f ca="1">IF(H$7="Actual",OFFSET(H36,0,VLOOKUP(COLUMN(H36),Config!$F$44:$G$52,2,FALSE)-COLUMN($E36)),SUMPRODUCT('Budget Details'!Y$9:Y$674,'Budget Details'!$AI$9:$AI$674))</f>
        <v>1149157.3383416699</v>
      </c>
      <c r="I36" s="4">
        <f ca="1">IF(I$7="Actual",OFFSET(I36,0,VLOOKUP(COLUMN(I36),Config!$F$44:$G$52,2,FALSE)-COLUMN($E36)),SUMPRODUCT('Budget Details'!Z$9:Z$674,'Budget Details'!$AI$9:$AI$674))</f>
        <v>1165523.6017487715</v>
      </c>
      <c r="J36" s="4">
        <f ca="1">IF(J$7="Actual",OFFSET(J36,0,VLOOKUP(COLUMN(J36),Config!$F$44:$G$52,2,FALSE)-COLUMN($E36)),SUMPRODUCT('Budget Details'!AA$9:AA$674,'Budget Details'!$AI$9:$AI$674))</f>
        <v>1191581.3969893926</v>
      </c>
      <c r="K36" s="49">
        <f ca="1">IF(K$7="Actual",OFFSET(K36,0,VLOOKUP(COLUMN(K36),Config!$F$44:$G$52,2,FALSE)-COLUMN($E36)),(SUM(K29:K33)*IDC_primary)+(K34*IDC_sub))</f>
        <v>0</v>
      </c>
      <c r="L36" s="49">
        <f ca="1">IF(L$7="Actual",OFFSET(L36,0,VLOOKUP(COLUMN(L36),Config!$F$44:$G$52,2,FALSE)-COLUMN($E36)),(SUM(L29:L33)*IDC_primary)+(L34*IDC_sub))</f>
        <v>0</v>
      </c>
      <c r="M36" s="49">
        <f ca="1">IF(M$7="Actual",OFFSET(M36,0,VLOOKUP(COLUMN(M36),Config!$F$44:$G$52,2,FALSE)-COLUMN($E36)),(SUM(M29:M33)*IDC_primary)+(M34*IDC_sub))</f>
        <v>0</v>
      </c>
      <c r="N36" s="49">
        <f ca="1">IF(N$7="Actual",OFFSET(N36,0,VLOOKUP(COLUMN(N36),Config!$F$44:$G$52,2,FALSE)-COLUMN($E36)),(SUM(N29:N33)*IDC_primary)+(N34*IDC_sub))</f>
        <v>0</v>
      </c>
      <c r="O36" s="49">
        <f t="shared" ca="1" si="78"/>
        <v>6874056.2760434076</v>
      </c>
      <c r="P36" s="47">
        <f t="shared" ca="1" si="108"/>
        <v>0.12658739482096901</v>
      </c>
      <c r="S36" s="228"/>
      <c r="T36" s="34"/>
      <c r="U36" s="34"/>
      <c r="V36" s="34"/>
      <c r="W36" s="34"/>
      <c r="X36" s="34"/>
      <c r="Y36" s="34"/>
      <c r="Z36" s="34"/>
      <c r="AA36" s="34"/>
      <c r="AB36" s="34"/>
      <c r="AC36" s="49">
        <f>SUM(S36:AB36)</f>
        <v>0</v>
      </c>
      <c r="AD36" s="47">
        <f t="shared" ca="1" si="79"/>
        <v>-1</v>
      </c>
      <c r="AE36" s="47">
        <f t="shared" ca="1" si="80"/>
        <v>-1</v>
      </c>
      <c r="AH36" s="4">
        <f>S36</f>
        <v>0</v>
      </c>
      <c r="AI36" s="258"/>
      <c r="AJ36" s="34"/>
      <c r="AK36" s="34"/>
      <c r="AL36" s="34"/>
      <c r="AM36" s="34"/>
      <c r="AN36" s="34"/>
      <c r="AO36" s="34"/>
      <c r="AP36" s="34"/>
      <c r="AQ36" s="34"/>
      <c r="AR36" s="49">
        <f>SUM(AH36:AQ36)</f>
        <v>0</v>
      </c>
      <c r="AS36" s="47" t="str">
        <f t="shared" si="82"/>
        <v/>
      </c>
      <c r="AT36" s="47">
        <f t="shared" ca="1" si="83"/>
        <v>-1</v>
      </c>
      <c r="AW36" s="4">
        <f>AH36</f>
        <v>0</v>
      </c>
      <c r="AX36" s="49">
        <f>AI36</f>
        <v>0</v>
      </c>
      <c r="AY36" s="258"/>
      <c r="AZ36" s="34"/>
      <c r="BA36" s="34"/>
      <c r="BB36" s="34"/>
      <c r="BC36" s="34"/>
      <c r="BD36" s="34"/>
      <c r="BE36" s="34"/>
      <c r="BF36" s="34"/>
      <c r="BG36" s="49">
        <f>SUM(AW36:BF36)</f>
        <v>0</v>
      </c>
      <c r="BH36" s="47" t="str">
        <f t="shared" si="85"/>
        <v/>
      </c>
      <c r="BI36" s="47">
        <f t="shared" ca="1" si="86"/>
        <v>-1</v>
      </c>
      <c r="BL36" s="4">
        <f>AW36</f>
        <v>0</v>
      </c>
      <c r="BM36" s="49">
        <f>AX36</f>
        <v>0</v>
      </c>
      <c r="BN36" s="49">
        <f>AY36</f>
        <v>0</v>
      </c>
      <c r="BO36" s="258"/>
      <c r="BP36" s="34"/>
      <c r="BQ36" s="34"/>
      <c r="BR36" s="34"/>
      <c r="BS36" s="34"/>
      <c r="BT36" s="34"/>
      <c r="BU36" s="34"/>
      <c r="BV36" s="49">
        <f>SUM(BL36:BU36)</f>
        <v>0</v>
      </c>
      <c r="BW36" s="47" t="str">
        <f t="shared" si="88"/>
        <v/>
      </c>
      <c r="BX36" s="47">
        <f t="shared" ca="1" si="89"/>
        <v>-1</v>
      </c>
      <c r="CA36" s="4">
        <f>BL36</f>
        <v>0</v>
      </c>
      <c r="CB36" s="49">
        <f>BM36</f>
        <v>0</v>
      </c>
      <c r="CC36" s="49">
        <f>BN36</f>
        <v>0</v>
      </c>
      <c r="CD36" s="49">
        <f>BO36</f>
        <v>0</v>
      </c>
      <c r="CE36" s="258"/>
      <c r="CF36" s="34"/>
      <c r="CG36" s="34"/>
      <c r="CH36" s="34"/>
      <c r="CI36" s="34"/>
      <c r="CJ36" s="34"/>
      <c r="CK36" s="49">
        <f>SUM(CA36:CJ36)</f>
        <v>0</v>
      </c>
      <c r="CL36" s="47" t="str">
        <f t="shared" si="91"/>
        <v/>
      </c>
      <c r="CM36" s="47">
        <f t="shared" ca="1" si="92"/>
        <v>-1</v>
      </c>
      <c r="CP36" s="4">
        <f>CA36</f>
        <v>0</v>
      </c>
      <c r="CQ36" s="49">
        <f>CB36</f>
        <v>0</v>
      </c>
      <c r="CR36" s="49">
        <f>CC36</f>
        <v>0</v>
      </c>
      <c r="CS36" s="49">
        <f>CD36</f>
        <v>0</v>
      </c>
      <c r="CT36" s="49">
        <f>CE36</f>
        <v>0</v>
      </c>
      <c r="CU36" s="258"/>
      <c r="CV36" s="34"/>
      <c r="CW36" s="34"/>
      <c r="CX36" s="34"/>
      <c r="CY36" s="34"/>
      <c r="CZ36" s="49">
        <f>SUM(CP36:CY36)</f>
        <v>0</v>
      </c>
      <c r="DA36" s="47" t="str">
        <f t="shared" si="94"/>
        <v/>
      </c>
      <c r="DB36" s="47">
        <f t="shared" ca="1" si="95"/>
        <v>-1</v>
      </c>
      <c r="DE36" s="4">
        <f t="shared" ref="DE36:DJ36" si="130">CP36</f>
        <v>0</v>
      </c>
      <c r="DF36" s="49">
        <f t="shared" si="130"/>
        <v>0</v>
      </c>
      <c r="DG36" s="49">
        <f t="shared" si="130"/>
        <v>0</v>
      </c>
      <c r="DH36" s="49">
        <f t="shared" si="130"/>
        <v>0</v>
      </c>
      <c r="DI36" s="49">
        <f t="shared" si="130"/>
        <v>0</v>
      </c>
      <c r="DJ36" s="49">
        <f t="shared" si="130"/>
        <v>0</v>
      </c>
      <c r="DK36" s="258"/>
      <c r="DL36" s="34"/>
      <c r="DM36" s="34"/>
      <c r="DN36" s="34"/>
      <c r="DO36" s="49">
        <f>SUM(DE36:DN36)</f>
        <v>0</v>
      </c>
      <c r="DP36" s="47" t="str">
        <f t="shared" si="97"/>
        <v/>
      </c>
      <c r="DQ36" s="47">
        <f t="shared" ca="1" si="98"/>
        <v>-1</v>
      </c>
      <c r="DT36" s="4">
        <f t="shared" ref="DT36:DZ36" si="131">DE36</f>
        <v>0</v>
      </c>
      <c r="DU36" s="49">
        <f t="shared" si="131"/>
        <v>0</v>
      </c>
      <c r="DV36" s="49">
        <f t="shared" si="131"/>
        <v>0</v>
      </c>
      <c r="DW36" s="49">
        <f t="shared" si="131"/>
        <v>0</v>
      </c>
      <c r="DX36" s="49">
        <f t="shared" si="131"/>
        <v>0</v>
      </c>
      <c r="DY36" s="49">
        <f t="shared" si="131"/>
        <v>0</v>
      </c>
      <c r="DZ36" s="49">
        <f t="shared" si="131"/>
        <v>0</v>
      </c>
      <c r="EA36" s="258"/>
      <c r="EB36" s="34"/>
      <c r="EC36" s="34"/>
      <c r="ED36" s="49">
        <f>SUM(DT36:EC36)</f>
        <v>0</v>
      </c>
      <c r="EE36" s="47" t="str">
        <f t="shared" si="100"/>
        <v/>
      </c>
      <c r="EF36" s="47">
        <f t="shared" ca="1" si="101"/>
        <v>-1</v>
      </c>
      <c r="EI36" s="4">
        <f t="shared" ref="EI36:EP36" si="132">DT36</f>
        <v>0</v>
      </c>
      <c r="EJ36" s="49">
        <f t="shared" si="132"/>
        <v>0</v>
      </c>
      <c r="EK36" s="49">
        <f t="shared" si="132"/>
        <v>0</v>
      </c>
      <c r="EL36" s="49">
        <f t="shared" si="132"/>
        <v>0</v>
      </c>
      <c r="EM36" s="49">
        <f t="shared" si="132"/>
        <v>0</v>
      </c>
      <c r="EN36" s="49">
        <f t="shared" si="132"/>
        <v>0</v>
      </c>
      <c r="EO36" s="49">
        <f t="shared" si="132"/>
        <v>0</v>
      </c>
      <c r="EP36" s="49">
        <f t="shared" si="132"/>
        <v>0</v>
      </c>
      <c r="EQ36" s="258"/>
      <c r="ER36" s="34"/>
      <c r="ES36" s="49">
        <f>SUM(EI36:ER36)</f>
        <v>0</v>
      </c>
      <c r="ET36" s="47" t="str">
        <f t="shared" si="103"/>
        <v/>
      </c>
      <c r="EU36" s="47">
        <f t="shared" ca="1" si="104"/>
        <v>-1</v>
      </c>
      <c r="EX36" s="4">
        <f t="shared" ref="EX36:FF36" si="133">EI36</f>
        <v>0</v>
      </c>
      <c r="EY36" s="49">
        <f t="shared" si="133"/>
        <v>0</v>
      </c>
      <c r="EZ36" s="49">
        <f t="shared" si="133"/>
        <v>0</v>
      </c>
      <c r="FA36" s="49">
        <f t="shared" si="133"/>
        <v>0</v>
      </c>
      <c r="FB36" s="49">
        <f t="shared" si="133"/>
        <v>0</v>
      </c>
      <c r="FC36" s="49">
        <f t="shared" si="133"/>
        <v>0</v>
      </c>
      <c r="FD36" s="49">
        <f t="shared" si="133"/>
        <v>0</v>
      </c>
      <c r="FE36" s="49">
        <f t="shared" si="133"/>
        <v>0</v>
      </c>
      <c r="FF36" s="49">
        <f t="shared" si="133"/>
        <v>0</v>
      </c>
      <c r="FG36" s="258"/>
      <c r="FH36" s="49">
        <f>SUM(EX36:FG36)</f>
        <v>0</v>
      </c>
      <c r="FI36" s="47" t="str">
        <f t="shared" si="106"/>
        <v/>
      </c>
      <c r="FJ36" s="47">
        <f t="shared" ca="1" si="107"/>
        <v>-1</v>
      </c>
    </row>
    <row r="37" spans="1:168" s="498" customFormat="1" ht="15" x14ac:dyDescent="0.25">
      <c r="B37" s="795" t="s">
        <v>34</v>
      </c>
      <c r="C37" s="795"/>
      <c r="D37" s="270"/>
      <c r="E37" s="41">
        <f t="shared" ref="E37:N37" ca="1" si="134">SUM(E$35,E$36)</f>
        <v>9892273.0859957635</v>
      </c>
      <c r="F37" s="41">
        <f t="shared" ca="1" si="134"/>
        <v>9982953.5641461406</v>
      </c>
      <c r="G37" s="41">
        <f t="shared" ca="1" si="134"/>
        <v>10135481.996935198</v>
      </c>
      <c r="H37" s="41">
        <f t="shared" ca="1" si="134"/>
        <v>10227274.917139689</v>
      </c>
      <c r="I37" s="41">
        <f t="shared" ca="1" si="134"/>
        <v>10363780.340804754</v>
      </c>
      <c r="J37" s="41">
        <f t="shared" ca="1" si="134"/>
        <v>10575142.080231067</v>
      </c>
      <c r="K37" s="41">
        <f t="shared" ca="1" si="134"/>
        <v>0</v>
      </c>
      <c r="L37" s="41">
        <f t="shared" ca="1" si="134"/>
        <v>0</v>
      </c>
      <c r="M37" s="41">
        <f t="shared" ca="1" si="134"/>
        <v>0</v>
      </c>
      <c r="N37" s="41">
        <f t="shared" ca="1" si="134"/>
        <v>0</v>
      </c>
      <c r="O37" s="41">
        <f t="shared" ca="1" si="78"/>
        <v>61176905.985252604</v>
      </c>
      <c r="P37" s="48">
        <f t="shared" ca="1" si="108"/>
        <v>1.1265873948209688</v>
      </c>
      <c r="Q37" s="270"/>
      <c r="R37" s="270"/>
      <c r="S37" s="41">
        <f t="shared" ref="S37:AB37" si="135">SUM(S$35,S$36)</f>
        <v>0</v>
      </c>
      <c r="T37" s="41">
        <f t="shared" si="135"/>
        <v>0</v>
      </c>
      <c r="U37" s="41">
        <f t="shared" si="135"/>
        <v>0</v>
      </c>
      <c r="V37" s="41">
        <f t="shared" si="135"/>
        <v>0</v>
      </c>
      <c r="W37" s="41">
        <f t="shared" si="135"/>
        <v>0</v>
      </c>
      <c r="X37" s="41">
        <f t="shared" si="135"/>
        <v>0</v>
      </c>
      <c r="Y37" s="41">
        <f t="shared" si="135"/>
        <v>0</v>
      </c>
      <c r="Z37" s="41">
        <f t="shared" si="135"/>
        <v>0</v>
      </c>
      <c r="AA37" s="41">
        <f t="shared" si="135"/>
        <v>0</v>
      </c>
      <c r="AB37" s="41">
        <f t="shared" si="135"/>
        <v>0</v>
      </c>
      <c r="AC37" s="41">
        <f t="shared" si="109"/>
        <v>0</v>
      </c>
      <c r="AD37" s="48">
        <f t="shared" ca="1" si="79"/>
        <v>-1</v>
      </c>
      <c r="AE37" s="48">
        <f t="shared" ca="1" si="80"/>
        <v>-1</v>
      </c>
      <c r="AF37" s="270"/>
      <c r="AG37" s="270"/>
      <c r="AH37" s="41">
        <f t="shared" ref="AH37:AQ37" si="136">SUM(AH$35,AH$36)</f>
        <v>0</v>
      </c>
      <c r="AI37" s="41">
        <f t="shared" si="136"/>
        <v>0</v>
      </c>
      <c r="AJ37" s="41">
        <f t="shared" si="136"/>
        <v>0</v>
      </c>
      <c r="AK37" s="41">
        <f t="shared" si="136"/>
        <v>0</v>
      </c>
      <c r="AL37" s="41">
        <f t="shared" si="136"/>
        <v>0</v>
      </c>
      <c r="AM37" s="41">
        <f t="shared" si="136"/>
        <v>0</v>
      </c>
      <c r="AN37" s="41">
        <f t="shared" si="136"/>
        <v>0</v>
      </c>
      <c r="AO37" s="41">
        <f t="shared" si="136"/>
        <v>0</v>
      </c>
      <c r="AP37" s="41">
        <f t="shared" si="136"/>
        <v>0</v>
      </c>
      <c r="AQ37" s="41">
        <f t="shared" si="136"/>
        <v>0</v>
      </c>
      <c r="AR37" s="41">
        <f t="shared" si="110"/>
        <v>0</v>
      </c>
      <c r="AS37" s="48" t="str">
        <f t="shared" si="82"/>
        <v/>
      </c>
      <c r="AT37" s="48">
        <f t="shared" ca="1" si="83"/>
        <v>-1</v>
      </c>
      <c r="AV37" s="270"/>
      <c r="AW37" s="41">
        <f t="shared" ref="AW37:BF37" si="137">SUM(AW$35,AW$36)</f>
        <v>0</v>
      </c>
      <c r="AX37" s="41">
        <f t="shared" si="137"/>
        <v>0</v>
      </c>
      <c r="AY37" s="41">
        <f t="shared" si="137"/>
        <v>0</v>
      </c>
      <c r="AZ37" s="41">
        <f t="shared" si="137"/>
        <v>0</v>
      </c>
      <c r="BA37" s="41">
        <f t="shared" si="137"/>
        <v>0</v>
      </c>
      <c r="BB37" s="41">
        <f t="shared" si="137"/>
        <v>0</v>
      </c>
      <c r="BC37" s="41">
        <f t="shared" si="137"/>
        <v>0</v>
      </c>
      <c r="BD37" s="41">
        <f t="shared" si="137"/>
        <v>0</v>
      </c>
      <c r="BE37" s="41">
        <f t="shared" si="137"/>
        <v>0</v>
      </c>
      <c r="BF37" s="41">
        <f t="shared" si="137"/>
        <v>0</v>
      </c>
      <c r="BG37" s="41">
        <f t="shared" si="111"/>
        <v>0</v>
      </c>
      <c r="BH37" s="48" t="str">
        <f t="shared" si="85"/>
        <v/>
      </c>
      <c r="BI37" s="48">
        <f t="shared" ca="1" si="86"/>
        <v>-1</v>
      </c>
      <c r="BK37" s="270"/>
      <c r="BL37" s="41">
        <f t="shared" ref="BL37:BU37" si="138">SUM(BL$35,BL$36)</f>
        <v>0</v>
      </c>
      <c r="BM37" s="41">
        <f t="shared" si="138"/>
        <v>0</v>
      </c>
      <c r="BN37" s="41">
        <f t="shared" si="138"/>
        <v>0</v>
      </c>
      <c r="BO37" s="41">
        <f t="shared" si="138"/>
        <v>0</v>
      </c>
      <c r="BP37" s="41">
        <f t="shared" si="138"/>
        <v>0</v>
      </c>
      <c r="BQ37" s="41">
        <f t="shared" si="138"/>
        <v>0</v>
      </c>
      <c r="BR37" s="41">
        <f t="shared" si="138"/>
        <v>0</v>
      </c>
      <c r="BS37" s="41">
        <f t="shared" si="138"/>
        <v>0</v>
      </c>
      <c r="BT37" s="41">
        <f t="shared" si="138"/>
        <v>0</v>
      </c>
      <c r="BU37" s="41">
        <f t="shared" si="138"/>
        <v>0</v>
      </c>
      <c r="BV37" s="41">
        <f t="shared" si="112"/>
        <v>0</v>
      </c>
      <c r="BW37" s="48" t="str">
        <f t="shared" si="88"/>
        <v/>
      </c>
      <c r="BX37" s="48">
        <f t="shared" ca="1" si="89"/>
        <v>-1</v>
      </c>
      <c r="BZ37" s="270"/>
      <c r="CA37" s="41">
        <f t="shared" ref="CA37:CJ37" si="139">SUM(CA$35,CA$36)</f>
        <v>0</v>
      </c>
      <c r="CB37" s="41">
        <f t="shared" si="139"/>
        <v>0</v>
      </c>
      <c r="CC37" s="41">
        <f t="shared" si="139"/>
        <v>0</v>
      </c>
      <c r="CD37" s="41">
        <f t="shared" si="139"/>
        <v>0</v>
      </c>
      <c r="CE37" s="41">
        <f t="shared" si="139"/>
        <v>0</v>
      </c>
      <c r="CF37" s="41">
        <f t="shared" si="139"/>
        <v>0</v>
      </c>
      <c r="CG37" s="41">
        <f t="shared" si="139"/>
        <v>0</v>
      </c>
      <c r="CH37" s="41">
        <f t="shared" si="139"/>
        <v>0</v>
      </c>
      <c r="CI37" s="41">
        <f t="shared" si="139"/>
        <v>0</v>
      </c>
      <c r="CJ37" s="41">
        <f t="shared" si="139"/>
        <v>0</v>
      </c>
      <c r="CK37" s="41">
        <f t="shared" si="113"/>
        <v>0</v>
      </c>
      <c r="CL37" s="48" t="str">
        <f t="shared" si="91"/>
        <v/>
      </c>
      <c r="CM37" s="48">
        <f t="shared" ca="1" si="92"/>
        <v>-1</v>
      </c>
      <c r="CO37" s="270"/>
      <c r="CP37" s="41">
        <f t="shared" ref="CP37:CY37" si="140">SUM(CP$35,CP$36)</f>
        <v>0</v>
      </c>
      <c r="CQ37" s="41">
        <f t="shared" si="140"/>
        <v>0</v>
      </c>
      <c r="CR37" s="41">
        <f t="shared" si="140"/>
        <v>0</v>
      </c>
      <c r="CS37" s="41">
        <f t="shared" si="140"/>
        <v>0</v>
      </c>
      <c r="CT37" s="41">
        <f t="shared" si="140"/>
        <v>0</v>
      </c>
      <c r="CU37" s="41">
        <f t="shared" si="140"/>
        <v>0</v>
      </c>
      <c r="CV37" s="41">
        <f t="shared" si="140"/>
        <v>0</v>
      </c>
      <c r="CW37" s="41">
        <f t="shared" si="140"/>
        <v>0</v>
      </c>
      <c r="CX37" s="41">
        <f t="shared" si="140"/>
        <v>0</v>
      </c>
      <c r="CY37" s="41">
        <f t="shared" si="140"/>
        <v>0</v>
      </c>
      <c r="CZ37" s="41">
        <f t="shared" si="114"/>
        <v>0</v>
      </c>
      <c r="DA37" s="48" t="str">
        <f t="shared" si="94"/>
        <v/>
      </c>
      <c r="DB37" s="48">
        <f t="shared" ca="1" si="95"/>
        <v>-1</v>
      </c>
      <c r="DD37" s="270"/>
      <c r="DE37" s="41">
        <f t="shared" ref="DE37:DN37" si="141">SUM(DE$35,DE$36)</f>
        <v>0</v>
      </c>
      <c r="DF37" s="41">
        <f t="shared" si="141"/>
        <v>0</v>
      </c>
      <c r="DG37" s="41">
        <f t="shared" si="141"/>
        <v>0</v>
      </c>
      <c r="DH37" s="41">
        <f t="shared" si="141"/>
        <v>0</v>
      </c>
      <c r="DI37" s="41">
        <f t="shared" si="141"/>
        <v>0</v>
      </c>
      <c r="DJ37" s="41">
        <f t="shared" si="141"/>
        <v>0</v>
      </c>
      <c r="DK37" s="41">
        <f t="shared" si="141"/>
        <v>0</v>
      </c>
      <c r="DL37" s="41">
        <f t="shared" si="141"/>
        <v>0</v>
      </c>
      <c r="DM37" s="41">
        <f t="shared" si="141"/>
        <v>0</v>
      </c>
      <c r="DN37" s="41">
        <f t="shared" si="141"/>
        <v>0</v>
      </c>
      <c r="DO37" s="41">
        <f t="shared" si="115"/>
        <v>0</v>
      </c>
      <c r="DP37" s="48" t="str">
        <f t="shared" si="97"/>
        <v/>
      </c>
      <c r="DQ37" s="48">
        <f t="shared" ca="1" si="98"/>
        <v>-1</v>
      </c>
      <c r="DS37" s="270"/>
      <c r="DT37" s="41">
        <f t="shared" ref="DT37:EC37" si="142">SUM(DT$35,DT$36)</f>
        <v>0</v>
      </c>
      <c r="DU37" s="41">
        <f t="shared" si="142"/>
        <v>0</v>
      </c>
      <c r="DV37" s="41">
        <f t="shared" si="142"/>
        <v>0</v>
      </c>
      <c r="DW37" s="41">
        <f t="shared" si="142"/>
        <v>0</v>
      </c>
      <c r="DX37" s="41">
        <f t="shared" si="142"/>
        <v>0</v>
      </c>
      <c r="DY37" s="41">
        <f t="shared" si="142"/>
        <v>0</v>
      </c>
      <c r="DZ37" s="41">
        <f t="shared" si="142"/>
        <v>0</v>
      </c>
      <c r="EA37" s="41">
        <f t="shared" si="142"/>
        <v>0</v>
      </c>
      <c r="EB37" s="41">
        <f t="shared" si="142"/>
        <v>0</v>
      </c>
      <c r="EC37" s="41">
        <f t="shared" si="142"/>
        <v>0</v>
      </c>
      <c r="ED37" s="41">
        <f t="shared" si="116"/>
        <v>0</v>
      </c>
      <c r="EE37" s="48" t="str">
        <f t="shared" si="100"/>
        <v/>
      </c>
      <c r="EF37" s="48">
        <f t="shared" ca="1" si="101"/>
        <v>-1</v>
      </c>
      <c r="EH37" s="270"/>
      <c r="EI37" s="41">
        <f t="shared" ref="EI37:ER37" si="143">SUM(EI$35,EI$36)</f>
        <v>0</v>
      </c>
      <c r="EJ37" s="41">
        <f t="shared" si="143"/>
        <v>0</v>
      </c>
      <c r="EK37" s="41">
        <f t="shared" si="143"/>
        <v>0</v>
      </c>
      <c r="EL37" s="41">
        <f t="shared" si="143"/>
        <v>0</v>
      </c>
      <c r="EM37" s="41">
        <f t="shared" si="143"/>
        <v>0</v>
      </c>
      <c r="EN37" s="41">
        <f t="shared" si="143"/>
        <v>0</v>
      </c>
      <c r="EO37" s="41">
        <f t="shared" si="143"/>
        <v>0</v>
      </c>
      <c r="EP37" s="41">
        <f t="shared" si="143"/>
        <v>0</v>
      </c>
      <c r="EQ37" s="41">
        <f t="shared" si="143"/>
        <v>0</v>
      </c>
      <c r="ER37" s="41">
        <f t="shared" si="143"/>
        <v>0</v>
      </c>
      <c r="ES37" s="41">
        <f t="shared" si="117"/>
        <v>0</v>
      </c>
      <c r="ET37" s="48" t="str">
        <f t="shared" si="103"/>
        <v/>
      </c>
      <c r="EU37" s="48">
        <f t="shared" ca="1" si="104"/>
        <v>-1</v>
      </c>
      <c r="EW37" s="270"/>
      <c r="EX37" s="41">
        <f t="shared" ref="EX37:FG37" si="144">SUM(EX$35,EX$36)</f>
        <v>0</v>
      </c>
      <c r="EY37" s="41">
        <f t="shared" si="144"/>
        <v>0</v>
      </c>
      <c r="EZ37" s="41">
        <f t="shared" si="144"/>
        <v>0</v>
      </c>
      <c r="FA37" s="41">
        <f t="shared" si="144"/>
        <v>0</v>
      </c>
      <c r="FB37" s="41">
        <f t="shared" si="144"/>
        <v>0</v>
      </c>
      <c r="FC37" s="41">
        <f t="shared" si="144"/>
        <v>0</v>
      </c>
      <c r="FD37" s="41">
        <f t="shared" si="144"/>
        <v>0</v>
      </c>
      <c r="FE37" s="41">
        <f t="shared" si="144"/>
        <v>0</v>
      </c>
      <c r="FF37" s="41">
        <f t="shared" si="144"/>
        <v>0</v>
      </c>
      <c r="FG37" s="41">
        <f t="shared" si="144"/>
        <v>0</v>
      </c>
      <c r="FH37" s="41">
        <f t="shared" si="118"/>
        <v>0</v>
      </c>
      <c r="FI37" s="48" t="str">
        <f t="shared" si="106"/>
        <v/>
      </c>
      <c r="FJ37" s="48">
        <f t="shared" ca="1" si="107"/>
        <v>-1</v>
      </c>
    </row>
    <row r="38" spans="1:168" ht="12.75" x14ac:dyDescent="0.2">
      <c r="D38" s="43"/>
      <c r="Q38" s="43"/>
      <c r="R38" s="43"/>
      <c r="AC38" s="500" t="s">
        <v>447</v>
      </c>
      <c r="AF38" s="43"/>
      <c r="AG38" s="43"/>
      <c r="AR38" s="500" t="s">
        <v>447</v>
      </c>
      <c r="AV38" s="43"/>
      <c r="BG38" s="500" t="s">
        <v>447</v>
      </c>
      <c r="BK38" s="43"/>
      <c r="BV38" s="500" t="s">
        <v>447</v>
      </c>
      <c r="BZ38" s="43"/>
      <c r="CK38" s="500" t="s">
        <v>447</v>
      </c>
      <c r="CO38" s="43"/>
      <c r="CZ38" s="500" t="s">
        <v>447</v>
      </c>
      <c r="DD38" s="43"/>
      <c r="DO38" s="500" t="s">
        <v>447</v>
      </c>
      <c r="DS38" s="43"/>
      <c r="ED38" s="500" t="s">
        <v>447</v>
      </c>
      <c r="EH38" s="43"/>
      <c r="ES38" s="500" t="s">
        <v>447</v>
      </c>
      <c r="EW38" s="43"/>
      <c r="FH38" s="500" t="s">
        <v>447</v>
      </c>
    </row>
    <row r="39" spans="1:168" ht="15.75" customHeight="1" thickBot="1" x14ac:dyDescent="0.25">
      <c r="S39" s="1"/>
      <c r="AI39" s="1"/>
      <c r="AY39" s="1"/>
      <c r="BO39" s="1"/>
      <c r="CE39" s="1"/>
      <c r="CU39" s="1"/>
      <c r="DK39" s="1"/>
      <c r="EA39" s="1"/>
      <c r="EQ39" s="1"/>
      <c r="FG39" s="1"/>
    </row>
    <row r="40" spans="1:168" s="184" customFormat="1" ht="4.5" customHeight="1" x14ac:dyDescent="0.2">
      <c r="D40" s="449"/>
      <c r="Q40" s="449"/>
      <c r="R40" s="449"/>
      <c r="AF40" s="449"/>
      <c r="AG40" s="449"/>
      <c r="AV40" s="449"/>
      <c r="BK40" s="449"/>
      <c r="BZ40" s="449"/>
      <c r="CO40" s="449"/>
      <c r="DD40" s="449"/>
      <c r="DS40" s="449"/>
      <c r="EH40" s="449"/>
      <c r="EW40" s="449"/>
    </row>
    <row r="41" spans="1:168" s="476" customFormat="1" ht="15" customHeight="1" x14ac:dyDescent="0.25">
      <c r="A41" s="788" t="s">
        <v>499</v>
      </c>
      <c r="B41" s="788"/>
      <c r="C41" s="788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7"/>
      <c r="P41" s="790" t="s">
        <v>371</v>
      </c>
      <c r="S41" s="501"/>
      <c r="T41" s="183"/>
      <c r="U41" s="183"/>
      <c r="V41" s="183"/>
      <c r="W41" s="183"/>
      <c r="X41" s="183"/>
      <c r="Y41" s="183"/>
      <c r="Z41" s="183"/>
      <c r="AA41" s="183"/>
      <c r="AB41" s="183"/>
      <c r="AC41" s="177"/>
      <c r="AD41" s="790" t="s">
        <v>359</v>
      </c>
      <c r="AE41" s="790" t="s">
        <v>360</v>
      </c>
      <c r="AF41" s="486"/>
      <c r="AG41" s="486"/>
      <c r="AH41" s="501" t="s">
        <v>379</v>
      </c>
      <c r="AI41" s="183"/>
      <c r="AJ41" s="183"/>
      <c r="AK41" s="183"/>
      <c r="AL41" s="183"/>
      <c r="AM41" s="183"/>
      <c r="AN41" s="183"/>
      <c r="AO41" s="183"/>
      <c r="AP41" s="183"/>
      <c r="AQ41" s="183"/>
      <c r="AR41" s="177"/>
      <c r="AS41" s="790" t="s">
        <v>358</v>
      </c>
      <c r="AT41" s="790" t="s">
        <v>360</v>
      </c>
      <c r="AU41" s="486"/>
      <c r="AV41" s="486"/>
      <c r="AW41" s="501" t="s">
        <v>379</v>
      </c>
      <c r="AX41" s="183"/>
      <c r="AY41" s="183"/>
      <c r="AZ41" s="183"/>
      <c r="BA41" s="183"/>
      <c r="BB41" s="183"/>
      <c r="BC41" s="183"/>
      <c r="BD41" s="183"/>
      <c r="BE41" s="183"/>
      <c r="BF41" s="183"/>
      <c r="BG41" s="177"/>
      <c r="BH41" s="790" t="s">
        <v>361</v>
      </c>
      <c r="BI41" s="790" t="s">
        <v>360</v>
      </c>
      <c r="BJ41" s="486"/>
      <c r="BK41" s="486"/>
      <c r="BL41" s="501" t="s">
        <v>379</v>
      </c>
      <c r="BM41" s="183"/>
      <c r="BN41" s="183"/>
      <c r="BO41" s="183"/>
      <c r="BP41" s="183"/>
      <c r="BQ41" s="183"/>
      <c r="BR41" s="183"/>
      <c r="BS41" s="183"/>
      <c r="BT41" s="183"/>
      <c r="BU41" s="183"/>
      <c r="BV41" s="177"/>
      <c r="BW41" s="790" t="s">
        <v>362</v>
      </c>
      <c r="BX41" s="790" t="s">
        <v>360</v>
      </c>
      <c r="BY41" s="486"/>
      <c r="BZ41" s="486"/>
      <c r="CA41" s="501" t="s">
        <v>379</v>
      </c>
      <c r="CB41" s="183"/>
      <c r="CC41" s="183"/>
      <c r="CD41" s="183"/>
      <c r="CE41" s="183"/>
      <c r="CF41" s="183"/>
      <c r="CG41" s="183"/>
      <c r="CH41" s="183"/>
      <c r="CI41" s="183"/>
      <c r="CJ41" s="183"/>
      <c r="CK41" s="177"/>
      <c r="CL41" s="790" t="s">
        <v>363</v>
      </c>
      <c r="CM41" s="790" t="s">
        <v>360</v>
      </c>
      <c r="CN41" s="486"/>
      <c r="CO41" s="486"/>
      <c r="CP41" s="501" t="s">
        <v>379</v>
      </c>
      <c r="CQ41" s="183"/>
      <c r="CR41" s="183"/>
      <c r="CS41" s="183"/>
      <c r="CT41" s="183"/>
      <c r="CU41" s="183"/>
      <c r="CV41" s="183"/>
      <c r="CW41" s="183"/>
      <c r="CX41" s="183"/>
      <c r="CY41" s="183"/>
      <c r="CZ41" s="177"/>
      <c r="DA41" s="790" t="s">
        <v>364</v>
      </c>
      <c r="DB41" s="790" t="s">
        <v>360</v>
      </c>
      <c r="DC41" s="486"/>
      <c r="DD41" s="486"/>
      <c r="DE41" s="501" t="s">
        <v>379</v>
      </c>
      <c r="DF41" s="183"/>
      <c r="DG41" s="183"/>
      <c r="DH41" s="183"/>
      <c r="DI41" s="183"/>
      <c r="DJ41" s="183"/>
      <c r="DK41" s="183"/>
      <c r="DL41" s="183"/>
      <c r="DM41" s="183"/>
      <c r="DN41" s="183"/>
      <c r="DO41" s="177"/>
      <c r="DP41" s="790" t="s">
        <v>365</v>
      </c>
      <c r="DQ41" s="790" t="s">
        <v>360</v>
      </c>
      <c r="DR41" s="486"/>
      <c r="DS41" s="486"/>
      <c r="DT41" s="501" t="s">
        <v>379</v>
      </c>
      <c r="DU41" s="183"/>
      <c r="DV41" s="183"/>
      <c r="DW41" s="183"/>
      <c r="DX41" s="183"/>
      <c r="DY41" s="183"/>
      <c r="DZ41" s="183"/>
      <c r="EA41" s="183"/>
      <c r="EB41" s="183"/>
      <c r="EC41" s="183"/>
      <c r="ED41" s="177"/>
      <c r="EE41" s="790" t="s">
        <v>366</v>
      </c>
      <c r="EF41" s="790" t="s">
        <v>360</v>
      </c>
      <c r="EG41" s="486"/>
      <c r="EH41" s="486"/>
      <c r="EI41" s="501" t="s">
        <v>379</v>
      </c>
      <c r="EJ41" s="183"/>
      <c r="EK41" s="183"/>
      <c r="EL41" s="183"/>
      <c r="EM41" s="183"/>
      <c r="EN41" s="183"/>
      <c r="EO41" s="183"/>
      <c r="EP41" s="183"/>
      <c r="EQ41" s="183"/>
      <c r="ER41" s="183"/>
      <c r="ES41" s="177"/>
      <c r="ET41" s="790" t="s">
        <v>367</v>
      </c>
      <c r="EU41" s="790" t="s">
        <v>360</v>
      </c>
      <c r="EV41" s="486"/>
      <c r="EW41" s="486"/>
      <c r="EX41" s="501" t="s">
        <v>379</v>
      </c>
      <c r="EY41" s="183"/>
      <c r="EZ41" s="183"/>
      <c r="FA41" s="183"/>
      <c r="FB41" s="183"/>
      <c r="FC41" s="183"/>
      <c r="FD41" s="183"/>
      <c r="FE41" s="183"/>
      <c r="FF41" s="183"/>
      <c r="FG41" s="183"/>
      <c r="FH41" s="177"/>
      <c r="FI41" s="790" t="s">
        <v>368</v>
      </c>
      <c r="FJ41" s="790" t="s">
        <v>360</v>
      </c>
      <c r="FK41" s="486"/>
      <c r="FL41" s="486"/>
    </row>
    <row r="42" spans="1:168" ht="15" customHeight="1" x14ac:dyDescent="0.2">
      <c r="B42" s="792"/>
      <c r="C42" s="792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52" t="s">
        <v>1</v>
      </c>
      <c r="P42" s="790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52" t="s">
        <v>1</v>
      </c>
      <c r="AD42" s="790"/>
      <c r="AE42" s="790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52" t="s">
        <v>1</v>
      </c>
      <c r="AS42" s="790"/>
      <c r="AT42" s="790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52" t="s">
        <v>1</v>
      </c>
      <c r="BH42" s="790"/>
      <c r="BI42" s="790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52" t="s">
        <v>1</v>
      </c>
      <c r="BW42" s="790"/>
      <c r="BX42" s="790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52" t="s">
        <v>1</v>
      </c>
      <c r="CL42" s="790"/>
      <c r="CM42" s="790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52" t="s">
        <v>1</v>
      </c>
      <c r="DA42" s="790"/>
      <c r="DB42" s="790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52" t="s">
        <v>1</v>
      </c>
      <c r="DP42" s="790"/>
      <c r="DQ42" s="790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52" t="s">
        <v>1</v>
      </c>
      <c r="EE42" s="790"/>
      <c r="EF42" s="790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52" t="s">
        <v>1</v>
      </c>
      <c r="ET42" s="790"/>
      <c r="EU42" s="790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52" t="s">
        <v>1</v>
      </c>
      <c r="FI42" s="790"/>
      <c r="FJ42" s="790"/>
    </row>
    <row r="43" spans="1:168" x14ac:dyDescent="0.2">
      <c r="B43" s="797" t="str">
        <f>IF('General Information'!B69&lt;&gt;"",'General Information'!B69,"N/A")</f>
        <v>CIAT</v>
      </c>
      <c r="C43" s="797"/>
      <c r="E43" s="727">
        <f ca="1">IF(E$7="Actual",OFFSET(E43,0,VLOOKUP(COLUMN(E43),Config!$F$44:$G$52,2,FALSE)-COLUMN($E43)),SUMIF('Budget Details'!$C$9:$C$674,$B43,'Budget Details'!AJ$9:AJ$674))</f>
        <v>1151098.3392862971</v>
      </c>
      <c r="F43" s="727">
        <f ca="1">IF(F$7="Actual",OFFSET(F43,0,VLOOKUP(COLUMN(F43),Config!$F$44:$G$52,2,FALSE)-COLUMN($E43)),SUMIF('Budget Details'!$C$9:$C$674,$B43,'Budget Details'!AK$9:AK$674))</f>
        <v>1161211.192482949</v>
      </c>
      <c r="G43" s="727">
        <f ca="1">IF(G$7="Actual",OFFSET(G43,0,VLOOKUP(COLUMN(G43),Config!$F$44:$G$52,2,FALSE)-COLUMN($E43)),SUMIF('Budget Details'!$C$9:$C$674,$B43,'Budget Details'!AL$9:AL$674))</f>
        <v>1171728.6773187269</v>
      </c>
      <c r="H43" s="727">
        <f ca="1">IF(H$7="Actual",OFFSET(H43,0,VLOOKUP(COLUMN(H43),Config!$F$44:$G$52,2,FALSE)-COLUMN($E43)),SUMIF('Budget Details'!$C$9:$C$674,$B43,'Budget Details'!AM$9:AM$674))</f>
        <v>1182667.6827695589</v>
      </c>
      <c r="I43" s="727">
        <f ca="1">IF(I$7="Actual",OFFSET(I43,0,VLOOKUP(COLUMN(I43),Config!$F$44:$G$52,2,FALSE)-COLUMN($E43)),SUMIF('Budget Details'!$C$9:$C$674,$B43,'Budget Details'!AN$9:AN$674))</f>
        <v>1194045.8225126243</v>
      </c>
      <c r="J43" s="727">
        <f ca="1">IF(J$7="Actual",OFFSET(J43,0,VLOOKUP(COLUMN(J43),Config!$F$44:$G$52,2,FALSE)-COLUMN($E43)),SUMIF('Budget Details'!$C$9:$C$674,$B43,'Budget Details'!AO$9:AO$674))</f>
        <v>1205881.4666506487</v>
      </c>
      <c r="K43" s="727">
        <f ca="1">IF(K$7="Actual",OFFSET(K43,0,VLOOKUP(COLUMN(K43),Config!$F$44:$G$52,2,FALSE)-COLUMN($E43)),SUMIF('Budget Details'!$C$9:$C$674,$B43,'Budget Details'!AP$9:AP$674))</f>
        <v>0</v>
      </c>
      <c r="L43" s="727">
        <f ca="1">IF(L$7="Actual",OFFSET(L43,0,VLOOKUP(COLUMN(L43),Config!$F$44:$G$52,2,FALSE)-COLUMN($E43)),SUMIF('Budget Details'!$C$9:$C$674,$B43,'Budget Details'!AQ$9:AQ$674))</f>
        <v>0</v>
      </c>
      <c r="M43" s="727">
        <f ca="1">IF(M$7="Actual",OFFSET(M43,0,VLOOKUP(COLUMN(M43),Config!$F$44:$G$52,2,FALSE)-COLUMN($E43)),SUMIF('Budget Details'!$C$9:$C$674,$B43,'Budget Details'!AR$9:AR$674))</f>
        <v>0</v>
      </c>
      <c r="N43" s="750">
        <f ca="1">IF(N$7="Actual",OFFSET(N43,0,VLOOKUP(COLUMN(N43),Config!$F$44:$G$52,2,FALSE)-COLUMN($E43)),SUMIF('Budget Details'!$C$9:$C$674,$B43,'Budget Details'!AS$9:AS$674))</f>
        <v>0</v>
      </c>
      <c r="O43" s="205">
        <f t="shared" ref="O43:O62" ca="1" si="145">SUM(E43:N43)</f>
        <v>7066633.1810208047</v>
      </c>
      <c r="P43" s="47">
        <f ca="1">IF(ISERROR(O43/O$63),"",O43/O$63)</f>
        <v>0.11551145104860806</v>
      </c>
      <c r="S43" s="228"/>
      <c r="T43" s="51"/>
      <c r="U43" s="51"/>
      <c r="V43" s="51"/>
      <c r="W43" s="51"/>
      <c r="X43" s="51"/>
      <c r="Y43" s="51"/>
      <c r="Z43" s="51"/>
      <c r="AA43" s="51"/>
      <c r="AB43" s="51"/>
      <c r="AC43" s="205">
        <f>SUM(S43:AB43)</f>
        <v>0</v>
      </c>
      <c r="AD43" s="47">
        <f t="shared" ref="AD43:AD63" ca="1" si="146">IF(ISERROR(S43/E43),"",(S43/E43)-1)</f>
        <v>-1</v>
      </c>
      <c r="AE43" s="47">
        <f t="shared" ref="AE43:AE63" ca="1" si="147">IF(ISERROR(AC43/$O43),"",(AC43/$O43)-1)</f>
        <v>-1</v>
      </c>
      <c r="AH43" s="140">
        <f t="shared" ref="AH43:AH62" si="148">S43</f>
        <v>0</v>
      </c>
      <c r="AI43" s="228"/>
      <c r="AJ43" s="51"/>
      <c r="AK43" s="51"/>
      <c r="AL43" s="51"/>
      <c r="AM43" s="51"/>
      <c r="AN43" s="51"/>
      <c r="AO43" s="51"/>
      <c r="AP43" s="51"/>
      <c r="AQ43" s="51"/>
      <c r="AR43" s="205">
        <f>SUM(AH43:AQ43)</f>
        <v>0</v>
      </c>
      <c r="AS43" s="47" t="str">
        <f t="shared" ref="AS43:AS63" si="149">IF(ISERROR(AI43/T43),"",(AI43/T43)-1)</f>
        <v/>
      </c>
      <c r="AT43" s="47">
        <f t="shared" ref="AT43:AT63" ca="1" si="150">IF(ISERROR(AR43/$O43),"",(AR43/$O43)-1)</f>
        <v>-1</v>
      </c>
      <c r="AW43" s="140">
        <f t="shared" ref="AW43:AW62" si="151">AH43</f>
        <v>0</v>
      </c>
      <c r="AX43" s="161">
        <f t="shared" ref="AX43:AX62" si="152">AI43</f>
        <v>0</v>
      </c>
      <c r="AY43" s="228"/>
      <c r="AZ43" s="51"/>
      <c r="BA43" s="51"/>
      <c r="BB43" s="51"/>
      <c r="BC43" s="51"/>
      <c r="BD43" s="51"/>
      <c r="BE43" s="51"/>
      <c r="BF43" s="51"/>
      <c r="BG43" s="205">
        <f>SUM(AW43:BF43)</f>
        <v>0</v>
      </c>
      <c r="BH43" s="47" t="str">
        <f t="shared" ref="BH43:BH63" si="153">IF(ISERROR(AY43/AJ43),"",(AY43/AJ43)-1)</f>
        <v/>
      </c>
      <c r="BI43" s="47">
        <f t="shared" ref="BI43:BI63" ca="1" si="154">IF(ISERROR(BG43/$O43),"",(BG43/$O43)-1)</f>
        <v>-1</v>
      </c>
      <c r="BL43" s="140">
        <f t="shared" ref="BL43:BL62" si="155">AW43</f>
        <v>0</v>
      </c>
      <c r="BM43" s="161">
        <f t="shared" ref="BM43:BM62" si="156">AX43</f>
        <v>0</v>
      </c>
      <c r="BN43" s="161">
        <f t="shared" ref="BN43:BN62" si="157">AY43</f>
        <v>0</v>
      </c>
      <c r="BO43" s="228"/>
      <c r="BP43" s="51"/>
      <c r="BQ43" s="51"/>
      <c r="BR43" s="51"/>
      <c r="BS43" s="51"/>
      <c r="BT43" s="51"/>
      <c r="BU43" s="51"/>
      <c r="BV43" s="205">
        <f>SUM(BL43:BU43)</f>
        <v>0</v>
      </c>
      <c r="BW43" s="47" t="str">
        <f t="shared" ref="BW43:BW63" si="158">IF(ISERROR(BO43/AZ43),"",(BO43/AZ43)-1)</f>
        <v/>
      </c>
      <c r="BX43" s="47">
        <f t="shared" ref="BX43:BX63" ca="1" si="159">IF(ISERROR(BV43/$O43),"",(BV43/$O43)-1)</f>
        <v>-1</v>
      </c>
      <c r="CA43" s="140">
        <f t="shared" ref="CA43:CA62" si="160">BL43</f>
        <v>0</v>
      </c>
      <c r="CB43" s="161">
        <f t="shared" ref="CB43:CB62" si="161">BM43</f>
        <v>0</v>
      </c>
      <c r="CC43" s="161">
        <f t="shared" ref="CC43:CC62" si="162">BN43</f>
        <v>0</v>
      </c>
      <c r="CD43" s="161">
        <f t="shared" ref="CD43:CD62" si="163">BO43</f>
        <v>0</v>
      </c>
      <c r="CE43" s="228"/>
      <c r="CF43" s="51"/>
      <c r="CG43" s="51"/>
      <c r="CH43" s="51"/>
      <c r="CI43" s="51"/>
      <c r="CJ43" s="51"/>
      <c r="CK43" s="205">
        <f>SUM(CA43:CJ43)</f>
        <v>0</v>
      </c>
      <c r="CL43" s="47" t="str">
        <f t="shared" ref="CL43:CL63" si="164">IF(ISERROR(CE43/BP43),"",(CE43/BP43)-1)</f>
        <v/>
      </c>
      <c r="CM43" s="47">
        <f t="shared" ref="CM43:CM63" ca="1" si="165">IF(ISERROR(CK43/$O43),"",(CK43/$O43)-1)</f>
        <v>-1</v>
      </c>
      <c r="CP43" s="140">
        <f t="shared" ref="CP43:CP62" si="166">CA43</f>
        <v>0</v>
      </c>
      <c r="CQ43" s="161">
        <f t="shared" ref="CQ43:CQ62" si="167">CB43</f>
        <v>0</v>
      </c>
      <c r="CR43" s="161">
        <f t="shared" ref="CR43:CR62" si="168">CC43</f>
        <v>0</v>
      </c>
      <c r="CS43" s="161">
        <f t="shared" ref="CS43:CS62" si="169">CD43</f>
        <v>0</v>
      </c>
      <c r="CT43" s="161">
        <f t="shared" ref="CT43:CT62" si="170">CE43</f>
        <v>0</v>
      </c>
      <c r="CU43" s="228"/>
      <c r="CV43" s="51"/>
      <c r="CW43" s="51"/>
      <c r="CX43" s="51"/>
      <c r="CY43" s="51"/>
      <c r="CZ43" s="205">
        <f>SUM(CP43:CY43)</f>
        <v>0</v>
      </c>
      <c r="DA43" s="47" t="str">
        <f t="shared" ref="DA43:DA63" si="171">IF(ISERROR(CU43/CF43),"",(CU43/CF43)-1)</f>
        <v/>
      </c>
      <c r="DB43" s="47">
        <f t="shared" ref="DB43:DB63" ca="1" si="172">IF(ISERROR(CZ43/$O43),"",(CZ43/$O43)-1)</f>
        <v>-1</v>
      </c>
      <c r="DE43" s="140">
        <f t="shared" ref="DE43:DE62" si="173">CP43</f>
        <v>0</v>
      </c>
      <c r="DF43" s="161">
        <f t="shared" ref="DF43:DF62" si="174">CQ43</f>
        <v>0</v>
      </c>
      <c r="DG43" s="161">
        <f t="shared" ref="DG43:DG62" si="175">CR43</f>
        <v>0</v>
      </c>
      <c r="DH43" s="161">
        <f t="shared" ref="DH43:DH62" si="176">CS43</f>
        <v>0</v>
      </c>
      <c r="DI43" s="161">
        <f t="shared" ref="DI43:DI62" si="177">CT43</f>
        <v>0</v>
      </c>
      <c r="DJ43" s="161">
        <f t="shared" ref="DJ43:DJ62" si="178">CU43</f>
        <v>0</v>
      </c>
      <c r="DK43" s="228"/>
      <c r="DL43" s="51"/>
      <c r="DM43" s="51"/>
      <c r="DN43" s="51"/>
      <c r="DO43" s="205">
        <f>SUM(DE43:DN43)</f>
        <v>0</v>
      </c>
      <c r="DP43" s="47" t="str">
        <f t="shared" ref="DP43:DP63" si="179">IF(ISERROR(DK43/CV43),"",(DK43/CV43)-1)</f>
        <v/>
      </c>
      <c r="DQ43" s="47">
        <f t="shared" ref="DQ43:DQ63" ca="1" si="180">IF(ISERROR(DO43/$O43),"",(DO43/$O43)-1)</f>
        <v>-1</v>
      </c>
      <c r="DT43" s="140">
        <f t="shared" ref="DT43:DT62" si="181">DE43</f>
        <v>0</v>
      </c>
      <c r="DU43" s="161">
        <f t="shared" ref="DU43:DU62" si="182">DF43</f>
        <v>0</v>
      </c>
      <c r="DV43" s="161">
        <f t="shared" ref="DV43:DV62" si="183">DG43</f>
        <v>0</v>
      </c>
      <c r="DW43" s="161">
        <f t="shared" ref="DW43:DW62" si="184">DH43</f>
        <v>0</v>
      </c>
      <c r="DX43" s="161">
        <f t="shared" ref="DX43:DX62" si="185">DI43</f>
        <v>0</v>
      </c>
      <c r="DY43" s="161">
        <f t="shared" ref="DY43:DY62" si="186">DJ43</f>
        <v>0</v>
      </c>
      <c r="DZ43" s="161">
        <f t="shared" ref="DZ43:DZ62" si="187">DK43</f>
        <v>0</v>
      </c>
      <c r="EA43" s="228"/>
      <c r="EB43" s="51"/>
      <c r="EC43" s="51"/>
      <c r="ED43" s="205">
        <f>SUM(DT43:EC43)</f>
        <v>0</v>
      </c>
      <c r="EE43" s="47" t="str">
        <f t="shared" ref="EE43:EE63" si="188">IF(ISERROR(EA43/DL43),"",(EA43/DL43)-1)</f>
        <v/>
      </c>
      <c r="EF43" s="47">
        <f t="shared" ref="EF43:EF63" ca="1" si="189">IF(ISERROR(ED43/$O43),"",(ED43/$O43)-1)</f>
        <v>-1</v>
      </c>
      <c r="EI43" s="140">
        <f t="shared" ref="EI43:EI62" si="190">DT43</f>
        <v>0</v>
      </c>
      <c r="EJ43" s="161">
        <f t="shared" ref="EJ43:EJ62" si="191">DU43</f>
        <v>0</v>
      </c>
      <c r="EK43" s="161">
        <f t="shared" ref="EK43:EK62" si="192">DV43</f>
        <v>0</v>
      </c>
      <c r="EL43" s="161">
        <f t="shared" ref="EL43:EL62" si="193">DW43</f>
        <v>0</v>
      </c>
      <c r="EM43" s="161">
        <f t="shared" ref="EM43:EM62" si="194">DX43</f>
        <v>0</v>
      </c>
      <c r="EN43" s="161">
        <f t="shared" ref="EN43:EN62" si="195">DY43</f>
        <v>0</v>
      </c>
      <c r="EO43" s="161">
        <f t="shared" ref="EO43:EO62" si="196">DZ43</f>
        <v>0</v>
      </c>
      <c r="EP43" s="161">
        <f t="shared" ref="EP43:EP62" si="197">EA43</f>
        <v>0</v>
      </c>
      <c r="EQ43" s="228"/>
      <c r="ER43" s="51"/>
      <c r="ES43" s="205">
        <f>SUM(EI43:ER43)</f>
        <v>0</v>
      </c>
      <c r="ET43" s="47" t="str">
        <f t="shared" ref="ET43:ET63" si="198">IF(ISERROR(EQ43/EB43),"",(EQ43/EB43)-1)</f>
        <v/>
      </c>
      <c r="EU43" s="47">
        <f t="shared" ref="EU43:EU63" ca="1" si="199">IF(ISERROR(ES43/$O43),"",(ES43/$O43)-1)</f>
        <v>-1</v>
      </c>
      <c r="EX43" s="140">
        <f t="shared" ref="EX43:EX62" si="200">EI43</f>
        <v>0</v>
      </c>
      <c r="EY43" s="161">
        <f t="shared" ref="EY43:EY62" si="201">EJ43</f>
        <v>0</v>
      </c>
      <c r="EZ43" s="161">
        <f t="shared" ref="EZ43:EZ62" si="202">EK43</f>
        <v>0</v>
      </c>
      <c r="FA43" s="161">
        <f t="shared" ref="FA43:FA62" si="203">EL43</f>
        <v>0</v>
      </c>
      <c r="FB43" s="161">
        <f t="shared" ref="FB43:FB62" si="204">EM43</f>
        <v>0</v>
      </c>
      <c r="FC43" s="161">
        <f t="shared" ref="FC43:FC62" si="205">EN43</f>
        <v>0</v>
      </c>
      <c r="FD43" s="161">
        <f t="shared" ref="FD43:FD62" si="206">EO43</f>
        <v>0</v>
      </c>
      <c r="FE43" s="161">
        <f t="shared" ref="FE43:FE62" si="207">EP43</f>
        <v>0</v>
      </c>
      <c r="FF43" s="161">
        <f t="shared" ref="FF43:FF62" si="208">EQ43</f>
        <v>0</v>
      </c>
      <c r="FG43" s="228"/>
      <c r="FH43" s="205">
        <f>SUM(EX43:FG43)</f>
        <v>0</v>
      </c>
      <c r="FI43" s="47" t="str">
        <f t="shared" ref="FI43:FI63" si="209">IF(ISERROR(FG43/ER43),"",(FG43/ER43)-1)</f>
        <v/>
      </c>
      <c r="FJ43" s="47">
        <f t="shared" ref="FJ43:FJ63" ca="1" si="210">IF(ISERROR(FH43/$O43),"",(FH43/$O43)-1)</f>
        <v>-1</v>
      </c>
    </row>
    <row r="44" spans="1:168" x14ac:dyDescent="0.2">
      <c r="B44" s="797" t="str">
        <f>IF('General Information'!B70&lt;&gt;"",'General Information'!B70,"N/A")</f>
        <v>AFRICARICE</v>
      </c>
      <c r="C44" s="797"/>
      <c r="E44" s="751">
        <f ca="1">IF(E$7="Actual",OFFSET(E44,0,VLOOKUP(COLUMN(E44),Config!$F$44:$G$52,2,FALSE)-COLUMN($E44)),SUMIF('Budget Details'!$C$9:$C$674,$B44,'Budget Details'!AJ$9:AJ$674))</f>
        <v>0</v>
      </c>
      <c r="F44" s="751">
        <f ca="1">IF(F$7="Actual",OFFSET(F44,0,VLOOKUP(COLUMN(F44),Config!$F$44:$G$52,2,FALSE)-COLUMN($E44)),SUMIF('Budget Details'!$C$9:$C$674,$B44,'Budget Details'!AK$9:AK$674))</f>
        <v>0</v>
      </c>
      <c r="G44" s="751">
        <f ca="1">IF(G$7="Actual",OFFSET(G44,0,VLOOKUP(COLUMN(G44),Config!$F$44:$G$52,2,FALSE)-COLUMN($E44)),SUMIF('Budget Details'!$C$9:$C$674,$B44,'Budget Details'!AL$9:AL$674))</f>
        <v>0</v>
      </c>
      <c r="H44" s="751">
        <f ca="1">IF(H$7="Actual",OFFSET(H44,0,VLOOKUP(COLUMN(H44),Config!$F$44:$G$52,2,FALSE)-COLUMN($E44)),SUMIF('Budget Details'!$C$9:$C$674,$B44,'Budget Details'!AM$9:AM$674))</f>
        <v>0</v>
      </c>
      <c r="I44" s="751">
        <f ca="1">IF(I$7="Actual",OFFSET(I44,0,VLOOKUP(COLUMN(I44),Config!$F$44:$G$52,2,FALSE)-COLUMN($E44)),SUMIF('Budget Details'!$C$9:$C$674,$B44,'Budget Details'!AN$9:AN$674))</f>
        <v>0</v>
      </c>
      <c r="J44" s="751">
        <f ca="1">IF(J$7="Actual",OFFSET(J44,0,VLOOKUP(COLUMN(J44),Config!$F$44:$G$52,2,FALSE)-COLUMN($E44)),SUMIF('Budget Details'!$C$9:$C$674,$B44,'Budget Details'!AO$9:AO$674))</f>
        <v>0</v>
      </c>
      <c r="K44" s="751">
        <f ca="1">IF(K$7="Actual",OFFSET(K44,0,VLOOKUP(COLUMN(K44),Config!$F$44:$G$52,2,FALSE)-COLUMN($E44)),SUMIF('Budget Details'!$C$9:$C$674,$B44,'Budget Details'!AP$9:AP$674))</f>
        <v>0</v>
      </c>
      <c r="L44" s="751">
        <f ca="1">IF(L$7="Actual",OFFSET(L44,0,VLOOKUP(COLUMN(L44),Config!$F$44:$G$52,2,FALSE)-COLUMN($E44)),SUMIF('Budget Details'!$C$9:$C$674,$B44,'Budget Details'!AQ$9:AQ$674))</f>
        <v>0</v>
      </c>
      <c r="M44" s="751">
        <f ca="1">IF(M$7="Actual",OFFSET(M44,0,VLOOKUP(COLUMN(M44),Config!$F$44:$G$52,2,FALSE)-COLUMN($E44)),SUMIF('Budget Details'!$C$9:$C$674,$B44,'Budget Details'!AR$9:AR$674))</f>
        <v>0</v>
      </c>
      <c r="N44" s="752">
        <f ca="1">IF(N$7="Actual",OFFSET(N44,0,VLOOKUP(COLUMN(N44),Config!$F$44:$G$52,2,FALSE)-COLUMN($E44)),SUMIF('Budget Details'!$C$9:$C$674,$B44,'Budget Details'!AS$9:AS$674))</f>
        <v>0</v>
      </c>
      <c r="O44" s="49">
        <f t="shared" ca="1" si="145"/>
        <v>0</v>
      </c>
      <c r="P44" s="47">
        <f ca="1">IF(ISERROR(O44/O$63),"",O44/O$63)</f>
        <v>0</v>
      </c>
      <c r="S44" s="228"/>
      <c r="T44" s="34"/>
      <c r="U44" s="34"/>
      <c r="V44" s="34"/>
      <c r="W44" s="34"/>
      <c r="X44" s="34"/>
      <c r="Y44" s="34"/>
      <c r="Z44" s="34"/>
      <c r="AA44" s="34"/>
      <c r="AB44" s="34"/>
      <c r="AC44" s="49">
        <f>SUM(S44:AB44)</f>
        <v>0</v>
      </c>
      <c r="AD44" s="47" t="str">
        <f t="shared" ca="1" si="146"/>
        <v/>
      </c>
      <c r="AE44" s="47" t="str">
        <f t="shared" ca="1" si="147"/>
        <v/>
      </c>
      <c r="AH44" s="141">
        <f t="shared" si="148"/>
        <v>0</v>
      </c>
      <c r="AI44" s="228"/>
      <c r="AJ44" s="34"/>
      <c r="AK44" s="34"/>
      <c r="AL44" s="34"/>
      <c r="AM44" s="34"/>
      <c r="AN44" s="34"/>
      <c r="AO44" s="34"/>
      <c r="AP44" s="34"/>
      <c r="AQ44" s="34"/>
      <c r="AR44" s="49">
        <f>SUM(AH44:AQ44)</f>
        <v>0</v>
      </c>
      <c r="AS44" s="47" t="str">
        <f t="shared" si="149"/>
        <v/>
      </c>
      <c r="AT44" s="47" t="str">
        <f t="shared" ca="1" si="150"/>
        <v/>
      </c>
      <c r="AW44" s="141">
        <f t="shared" si="151"/>
        <v>0</v>
      </c>
      <c r="AX44" s="162">
        <f t="shared" si="152"/>
        <v>0</v>
      </c>
      <c r="AY44" s="228"/>
      <c r="AZ44" s="34"/>
      <c r="BA44" s="34"/>
      <c r="BB44" s="34"/>
      <c r="BC44" s="34"/>
      <c r="BD44" s="34"/>
      <c r="BE44" s="34"/>
      <c r="BF44" s="34"/>
      <c r="BG44" s="49">
        <f>SUM(AW44:BF44)</f>
        <v>0</v>
      </c>
      <c r="BH44" s="47" t="str">
        <f t="shared" si="153"/>
        <v/>
      </c>
      <c r="BI44" s="47" t="str">
        <f t="shared" ca="1" si="154"/>
        <v/>
      </c>
      <c r="BL44" s="141">
        <f t="shared" si="155"/>
        <v>0</v>
      </c>
      <c r="BM44" s="162">
        <f t="shared" si="156"/>
        <v>0</v>
      </c>
      <c r="BN44" s="162">
        <f t="shared" si="157"/>
        <v>0</v>
      </c>
      <c r="BO44" s="228"/>
      <c r="BP44" s="34"/>
      <c r="BQ44" s="34"/>
      <c r="BR44" s="34"/>
      <c r="BS44" s="34"/>
      <c r="BT44" s="34"/>
      <c r="BU44" s="34"/>
      <c r="BV44" s="49">
        <f>SUM(BL44:BU44)</f>
        <v>0</v>
      </c>
      <c r="BW44" s="47" t="str">
        <f t="shared" si="158"/>
        <v/>
      </c>
      <c r="BX44" s="47" t="str">
        <f t="shared" ca="1" si="159"/>
        <v/>
      </c>
      <c r="CA44" s="141">
        <f t="shared" si="160"/>
        <v>0</v>
      </c>
      <c r="CB44" s="162">
        <f t="shared" si="161"/>
        <v>0</v>
      </c>
      <c r="CC44" s="162">
        <f t="shared" si="162"/>
        <v>0</v>
      </c>
      <c r="CD44" s="162">
        <f t="shared" si="163"/>
        <v>0</v>
      </c>
      <c r="CE44" s="228"/>
      <c r="CF44" s="34"/>
      <c r="CG44" s="34"/>
      <c r="CH44" s="34"/>
      <c r="CI44" s="34"/>
      <c r="CJ44" s="34"/>
      <c r="CK44" s="49">
        <f>SUM(CA44:CJ44)</f>
        <v>0</v>
      </c>
      <c r="CL44" s="47" t="str">
        <f t="shared" si="164"/>
        <v/>
      </c>
      <c r="CM44" s="47" t="str">
        <f t="shared" ca="1" si="165"/>
        <v/>
      </c>
      <c r="CP44" s="141">
        <f t="shared" si="166"/>
        <v>0</v>
      </c>
      <c r="CQ44" s="162">
        <f t="shared" si="167"/>
        <v>0</v>
      </c>
      <c r="CR44" s="162">
        <f t="shared" si="168"/>
        <v>0</v>
      </c>
      <c r="CS44" s="162">
        <f t="shared" si="169"/>
        <v>0</v>
      </c>
      <c r="CT44" s="162">
        <f t="shared" si="170"/>
        <v>0</v>
      </c>
      <c r="CU44" s="228"/>
      <c r="CV44" s="34"/>
      <c r="CW44" s="34"/>
      <c r="CX44" s="34"/>
      <c r="CY44" s="34"/>
      <c r="CZ44" s="49">
        <f>SUM(CP44:CY44)</f>
        <v>0</v>
      </c>
      <c r="DA44" s="47" t="str">
        <f t="shared" si="171"/>
        <v/>
      </c>
      <c r="DB44" s="47" t="str">
        <f t="shared" ca="1" si="172"/>
        <v/>
      </c>
      <c r="DE44" s="141">
        <f t="shared" si="173"/>
        <v>0</v>
      </c>
      <c r="DF44" s="162">
        <f t="shared" si="174"/>
        <v>0</v>
      </c>
      <c r="DG44" s="162">
        <f t="shared" si="175"/>
        <v>0</v>
      </c>
      <c r="DH44" s="162">
        <f t="shared" si="176"/>
        <v>0</v>
      </c>
      <c r="DI44" s="162">
        <f t="shared" si="177"/>
        <v>0</v>
      </c>
      <c r="DJ44" s="162">
        <f t="shared" si="178"/>
        <v>0</v>
      </c>
      <c r="DK44" s="228"/>
      <c r="DL44" s="34"/>
      <c r="DM44" s="34"/>
      <c r="DN44" s="34"/>
      <c r="DO44" s="49">
        <f>SUM(DE44:DN44)</f>
        <v>0</v>
      </c>
      <c r="DP44" s="47" t="str">
        <f t="shared" si="179"/>
        <v/>
      </c>
      <c r="DQ44" s="47" t="str">
        <f t="shared" ca="1" si="180"/>
        <v/>
      </c>
      <c r="DT44" s="141">
        <f t="shared" si="181"/>
        <v>0</v>
      </c>
      <c r="DU44" s="162">
        <f t="shared" si="182"/>
        <v>0</v>
      </c>
      <c r="DV44" s="162">
        <f t="shared" si="183"/>
        <v>0</v>
      </c>
      <c r="DW44" s="162">
        <f t="shared" si="184"/>
        <v>0</v>
      </c>
      <c r="DX44" s="162">
        <f t="shared" si="185"/>
        <v>0</v>
      </c>
      <c r="DY44" s="162">
        <f t="shared" si="186"/>
        <v>0</v>
      </c>
      <c r="DZ44" s="162">
        <f t="shared" si="187"/>
        <v>0</v>
      </c>
      <c r="EA44" s="228"/>
      <c r="EB44" s="34"/>
      <c r="EC44" s="34"/>
      <c r="ED44" s="49">
        <f>SUM(DT44:EC44)</f>
        <v>0</v>
      </c>
      <c r="EE44" s="47" t="str">
        <f t="shared" si="188"/>
        <v/>
      </c>
      <c r="EF44" s="47" t="str">
        <f t="shared" ca="1" si="189"/>
        <v/>
      </c>
      <c r="EI44" s="141">
        <f t="shared" si="190"/>
        <v>0</v>
      </c>
      <c r="EJ44" s="162">
        <f t="shared" si="191"/>
        <v>0</v>
      </c>
      <c r="EK44" s="162">
        <f t="shared" si="192"/>
        <v>0</v>
      </c>
      <c r="EL44" s="162">
        <f t="shared" si="193"/>
        <v>0</v>
      </c>
      <c r="EM44" s="162">
        <f t="shared" si="194"/>
        <v>0</v>
      </c>
      <c r="EN44" s="162">
        <f t="shared" si="195"/>
        <v>0</v>
      </c>
      <c r="EO44" s="162">
        <f t="shared" si="196"/>
        <v>0</v>
      </c>
      <c r="EP44" s="162">
        <f t="shared" si="197"/>
        <v>0</v>
      </c>
      <c r="EQ44" s="228"/>
      <c r="ER44" s="34"/>
      <c r="ES44" s="49">
        <f>SUM(EI44:ER44)</f>
        <v>0</v>
      </c>
      <c r="ET44" s="47" t="str">
        <f t="shared" si="198"/>
        <v/>
      </c>
      <c r="EU44" s="47" t="str">
        <f t="shared" ca="1" si="199"/>
        <v/>
      </c>
      <c r="EX44" s="141">
        <f t="shared" si="200"/>
        <v>0</v>
      </c>
      <c r="EY44" s="162">
        <f t="shared" si="201"/>
        <v>0</v>
      </c>
      <c r="EZ44" s="162">
        <f t="shared" si="202"/>
        <v>0</v>
      </c>
      <c r="FA44" s="162">
        <f t="shared" si="203"/>
        <v>0</v>
      </c>
      <c r="FB44" s="162">
        <f t="shared" si="204"/>
        <v>0</v>
      </c>
      <c r="FC44" s="162">
        <f t="shared" si="205"/>
        <v>0</v>
      </c>
      <c r="FD44" s="162">
        <f t="shared" si="206"/>
        <v>0</v>
      </c>
      <c r="FE44" s="162">
        <f t="shared" si="207"/>
        <v>0</v>
      </c>
      <c r="FF44" s="162">
        <f t="shared" si="208"/>
        <v>0</v>
      </c>
      <c r="FG44" s="228"/>
      <c r="FH44" s="49">
        <f>SUM(EX44:FG44)</f>
        <v>0</v>
      </c>
      <c r="FI44" s="47" t="str">
        <f t="shared" si="209"/>
        <v/>
      </c>
      <c r="FJ44" s="47" t="str">
        <f t="shared" ca="1" si="210"/>
        <v/>
      </c>
    </row>
    <row r="45" spans="1:168" x14ac:dyDescent="0.2">
      <c r="B45" s="797" t="str">
        <f>IF('General Information'!B71&lt;&gt;"",'General Information'!B71,"N/A")</f>
        <v>BIOVERSITY</v>
      </c>
      <c r="C45" s="797"/>
      <c r="E45" s="751">
        <f ca="1">IF(E$7="Actual",OFFSET(E45,0,VLOOKUP(COLUMN(E45),Config!$F$44:$G$52,2,FALSE)-COLUMN($E45)),SUMIF('Budget Details'!$C$9:$C$674,$B45,'Budget Details'!AJ$9:AJ$674))</f>
        <v>425077.84522539075</v>
      </c>
      <c r="F45" s="751">
        <f ca="1">IF(F$7="Actual",OFFSET(F45,0,VLOOKUP(COLUMN(F45),Config!$F$44:$G$52,2,FALSE)-COLUMN($E45)),SUMIF('Budget Details'!$C$9:$C$674,$B45,'Budget Details'!AK$9:AK$674))</f>
        <v>466386.28051233635</v>
      </c>
      <c r="G45" s="751">
        <f ca="1">IF(G$7="Actual",OFFSET(G45,0,VLOOKUP(COLUMN(G45),Config!$F$44:$G$52,2,FALSE)-COLUMN($E45)),SUMIF('Budget Details'!$C$9:$C$674,$B45,'Budget Details'!AL$9:AL$674))</f>
        <v>480481.97283938399</v>
      </c>
      <c r="H45" s="751">
        <f ca="1">IF(H$7="Actual",OFFSET(H45,0,VLOOKUP(COLUMN(H45),Config!$F$44:$G$52,2,FALSE)-COLUMN($E45)),SUMIF('Budget Details'!$C$9:$C$674,$B45,'Budget Details'!AM$9:AM$674))</f>
        <v>495000.53582929925</v>
      </c>
      <c r="I45" s="751">
        <f ca="1">IF(I$7="Actual",OFFSET(I45,0,VLOOKUP(COLUMN(I45),Config!$F$44:$G$52,2,FALSE)-COLUMN($E45)),SUMIF('Budget Details'!$C$9:$C$674,$B45,'Budget Details'!AN$9:AN$674))</f>
        <v>509954.65720612276</v>
      </c>
      <c r="J45" s="751">
        <f ca="1">IF(J$7="Actual",OFFSET(J45,0,VLOOKUP(COLUMN(J45),Config!$F$44:$G$52,2,FALSE)-COLUMN($E45)),SUMIF('Budget Details'!$C$9:$C$674,$B45,'Budget Details'!AO$9:AO$674))</f>
        <v>525357.39787521062</v>
      </c>
      <c r="K45" s="751">
        <f ca="1">IF(K$7="Actual",OFFSET(K45,0,VLOOKUP(COLUMN(K45),Config!$F$44:$G$52,2,FALSE)-COLUMN($E45)),SUMIF('Budget Details'!$C$9:$C$674,$B45,'Budget Details'!AP$9:AP$674))</f>
        <v>0</v>
      </c>
      <c r="L45" s="751">
        <f ca="1">IF(L$7="Actual",OFFSET(L45,0,VLOOKUP(COLUMN(L45),Config!$F$44:$G$52,2,FALSE)-COLUMN($E45)),SUMIF('Budget Details'!$C$9:$C$674,$B45,'Budget Details'!AQ$9:AQ$674))</f>
        <v>0</v>
      </c>
      <c r="M45" s="751">
        <f ca="1">IF(M$7="Actual",OFFSET(M45,0,VLOOKUP(COLUMN(M45),Config!$F$44:$G$52,2,FALSE)-COLUMN($E45)),SUMIF('Budget Details'!$C$9:$C$674,$B45,'Budget Details'!AR$9:AR$674))</f>
        <v>0</v>
      </c>
      <c r="N45" s="752">
        <f ca="1">IF(N$7="Actual",OFFSET(N45,0,VLOOKUP(COLUMN(N45),Config!$F$44:$G$52,2,FALSE)-COLUMN($E45)),SUMIF('Budget Details'!$C$9:$C$674,$B45,'Budget Details'!AS$9:AS$674))</f>
        <v>0</v>
      </c>
      <c r="O45" s="49">
        <f t="shared" ca="1" si="145"/>
        <v>2902258.6894877437</v>
      </c>
      <c r="P45" s="47">
        <f t="shared" ref="P45:P62" ca="1" si="211">IF(ISERROR(O45/O$63),"",O45/O$63)</f>
        <v>4.7440429403006523E-2</v>
      </c>
      <c r="S45" s="228"/>
      <c r="T45" s="34"/>
      <c r="U45" s="34"/>
      <c r="V45" s="34"/>
      <c r="W45" s="34"/>
      <c r="X45" s="34"/>
      <c r="Y45" s="34"/>
      <c r="Z45" s="34"/>
      <c r="AA45" s="34"/>
      <c r="AB45" s="34"/>
      <c r="AC45" s="49">
        <f t="shared" ref="AC45:AC62" si="212">SUM(S45:AB45)</f>
        <v>0</v>
      </c>
      <c r="AD45" s="47">
        <f t="shared" ca="1" si="146"/>
        <v>-1</v>
      </c>
      <c r="AE45" s="47">
        <f t="shared" ca="1" si="147"/>
        <v>-1</v>
      </c>
      <c r="AH45" s="141">
        <f t="shared" si="148"/>
        <v>0</v>
      </c>
      <c r="AI45" s="228"/>
      <c r="AJ45" s="34"/>
      <c r="AK45" s="34"/>
      <c r="AL45" s="34"/>
      <c r="AM45" s="34"/>
      <c r="AN45" s="34"/>
      <c r="AO45" s="34"/>
      <c r="AP45" s="34"/>
      <c r="AQ45" s="34"/>
      <c r="AR45" s="49">
        <f t="shared" ref="AR45:AR62" si="213">SUM(AH45:AQ45)</f>
        <v>0</v>
      </c>
      <c r="AS45" s="47" t="str">
        <f t="shared" si="149"/>
        <v/>
      </c>
      <c r="AT45" s="47">
        <f t="shared" ca="1" si="150"/>
        <v>-1</v>
      </c>
      <c r="AW45" s="141">
        <f t="shared" si="151"/>
        <v>0</v>
      </c>
      <c r="AX45" s="162">
        <f t="shared" si="152"/>
        <v>0</v>
      </c>
      <c r="AY45" s="228"/>
      <c r="AZ45" s="34"/>
      <c r="BA45" s="34"/>
      <c r="BB45" s="34"/>
      <c r="BC45" s="34"/>
      <c r="BD45" s="34"/>
      <c r="BE45" s="34"/>
      <c r="BF45" s="34"/>
      <c r="BG45" s="49">
        <f t="shared" ref="BG45:BG62" si="214">SUM(AW45:BF45)</f>
        <v>0</v>
      </c>
      <c r="BH45" s="47" t="str">
        <f t="shared" si="153"/>
        <v/>
      </c>
      <c r="BI45" s="47">
        <f t="shared" ca="1" si="154"/>
        <v>-1</v>
      </c>
      <c r="BL45" s="141">
        <f t="shared" si="155"/>
        <v>0</v>
      </c>
      <c r="BM45" s="162">
        <f t="shared" si="156"/>
        <v>0</v>
      </c>
      <c r="BN45" s="162">
        <f t="shared" si="157"/>
        <v>0</v>
      </c>
      <c r="BO45" s="228"/>
      <c r="BP45" s="34"/>
      <c r="BQ45" s="34"/>
      <c r="BR45" s="34"/>
      <c r="BS45" s="34"/>
      <c r="BT45" s="34"/>
      <c r="BU45" s="34"/>
      <c r="BV45" s="49">
        <f t="shared" ref="BV45:BV62" si="215">SUM(BL45:BU45)</f>
        <v>0</v>
      </c>
      <c r="BW45" s="47" t="str">
        <f t="shared" si="158"/>
        <v/>
      </c>
      <c r="BX45" s="47">
        <f t="shared" ca="1" si="159"/>
        <v>-1</v>
      </c>
      <c r="CA45" s="141">
        <f t="shared" si="160"/>
        <v>0</v>
      </c>
      <c r="CB45" s="162">
        <f t="shared" si="161"/>
        <v>0</v>
      </c>
      <c r="CC45" s="162">
        <f t="shared" si="162"/>
        <v>0</v>
      </c>
      <c r="CD45" s="162">
        <f t="shared" si="163"/>
        <v>0</v>
      </c>
      <c r="CE45" s="228"/>
      <c r="CF45" s="34"/>
      <c r="CG45" s="34"/>
      <c r="CH45" s="34"/>
      <c r="CI45" s="34"/>
      <c r="CJ45" s="34"/>
      <c r="CK45" s="49">
        <f t="shared" ref="CK45:CK62" si="216">SUM(CA45:CJ45)</f>
        <v>0</v>
      </c>
      <c r="CL45" s="47" t="str">
        <f t="shared" si="164"/>
        <v/>
      </c>
      <c r="CM45" s="47">
        <f t="shared" ca="1" si="165"/>
        <v>-1</v>
      </c>
      <c r="CP45" s="141">
        <f t="shared" si="166"/>
        <v>0</v>
      </c>
      <c r="CQ45" s="162">
        <f t="shared" si="167"/>
        <v>0</v>
      </c>
      <c r="CR45" s="162">
        <f t="shared" si="168"/>
        <v>0</v>
      </c>
      <c r="CS45" s="162">
        <f t="shared" si="169"/>
        <v>0</v>
      </c>
      <c r="CT45" s="162">
        <f t="shared" si="170"/>
        <v>0</v>
      </c>
      <c r="CU45" s="228"/>
      <c r="CV45" s="34"/>
      <c r="CW45" s="34"/>
      <c r="CX45" s="34"/>
      <c r="CY45" s="34"/>
      <c r="CZ45" s="49">
        <f t="shared" ref="CZ45:CZ62" si="217">SUM(CP45:CY45)</f>
        <v>0</v>
      </c>
      <c r="DA45" s="47" t="str">
        <f t="shared" si="171"/>
        <v/>
      </c>
      <c r="DB45" s="47">
        <f t="shared" ca="1" si="172"/>
        <v>-1</v>
      </c>
      <c r="DE45" s="141">
        <f t="shared" si="173"/>
        <v>0</v>
      </c>
      <c r="DF45" s="162">
        <f t="shared" si="174"/>
        <v>0</v>
      </c>
      <c r="DG45" s="162">
        <f t="shared" si="175"/>
        <v>0</v>
      </c>
      <c r="DH45" s="162">
        <f t="shared" si="176"/>
        <v>0</v>
      </c>
      <c r="DI45" s="162">
        <f t="shared" si="177"/>
        <v>0</v>
      </c>
      <c r="DJ45" s="162">
        <f t="shared" si="178"/>
        <v>0</v>
      </c>
      <c r="DK45" s="228"/>
      <c r="DL45" s="34"/>
      <c r="DM45" s="34"/>
      <c r="DN45" s="34"/>
      <c r="DO45" s="49">
        <f t="shared" ref="DO45:DO62" si="218">SUM(DE45:DN45)</f>
        <v>0</v>
      </c>
      <c r="DP45" s="47" t="str">
        <f t="shared" si="179"/>
        <v/>
      </c>
      <c r="DQ45" s="47">
        <f t="shared" ca="1" si="180"/>
        <v>-1</v>
      </c>
      <c r="DT45" s="141">
        <f t="shared" si="181"/>
        <v>0</v>
      </c>
      <c r="DU45" s="162">
        <f t="shared" si="182"/>
        <v>0</v>
      </c>
      <c r="DV45" s="162">
        <f t="shared" si="183"/>
        <v>0</v>
      </c>
      <c r="DW45" s="162">
        <f t="shared" si="184"/>
        <v>0</v>
      </c>
      <c r="DX45" s="162">
        <f t="shared" si="185"/>
        <v>0</v>
      </c>
      <c r="DY45" s="162">
        <f t="shared" si="186"/>
        <v>0</v>
      </c>
      <c r="DZ45" s="162">
        <f t="shared" si="187"/>
        <v>0</v>
      </c>
      <c r="EA45" s="228"/>
      <c r="EB45" s="34"/>
      <c r="EC45" s="34"/>
      <c r="ED45" s="49">
        <f t="shared" ref="ED45:ED62" si="219">SUM(DT45:EC45)</f>
        <v>0</v>
      </c>
      <c r="EE45" s="47" t="str">
        <f t="shared" si="188"/>
        <v/>
      </c>
      <c r="EF45" s="47">
        <f t="shared" ca="1" si="189"/>
        <v>-1</v>
      </c>
      <c r="EI45" s="141">
        <f t="shared" si="190"/>
        <v>0</v>
      </c>
      <c r="EJ45" s="162">
        <f t="shared" si="191"/>
        <v>0</v>
      </c>
      <c r="EK45" s="162">
        <f t="shared" si="192"/>
        <v>0</v>
      </c>
      <c r="EL45" s="162">
        <f t="shared" si="193"/>
        <v>0</v>
      </c>
      <c r="EM45" s="162">
        <f t="shared" si="194"/>
        <v>0</v>
      </c>
      <c r="EN45" s="162">
        <f t="shared" si="195"/>
        <v>0</v>
      </c>
      <c r="EO45" s="162">
        <f t="shared" si="196"/>
        <v>0</v>
      </c>
      <c r="EP45" s="162">
        <f t="shared" si="197"/>
        <v>0</v>
      </c>
      <c r="EQ45" s="228"/>
      <c r="ER45" s="34"/>
      <c r="ES45" s="49">
        <f t="shared" ref="ES45:ES62" si="220">SUM(EI45:ER45)</f>
        <v>0</v>
      </c>
      <c r="ET45" s="47" t="str">
        <f t="shared" si="198"/>
        <v/>
      </c>
      <c r="EU45" s="47">
        <f t="shared" ca="1" si="199"/>
        <v>-1</v>
      </c>
      <c r="EX45" s="141">
        <f t="shared" si="200"/>
        <v>0</v>
      </c>
      <c r="EY45" s="162">
        <f t="shared" si="201"/>
        <v>0</v>
      </c>
      <c r="EZ45" s="162">
        <f t="shared" si="202"/>
        <v>0</v>
      </c>
      <c r="FA45" s="162">
        <f t="shared" si="203"/>
        <v>0</v>
      </c>
      <c r="FB45" s="162">
        <f t="shared" si="204"/>
        <v>0</v>
      </c>
      <c r="FC45" s="162">
        <f t="shared" si="205"/>
        <v>0</v>
      </c>
      <c r="FD45" s="162">
        <f t="shared" si="206"/>
        <v>0</v>
      </c>
      <c r="FE45" s="162">
        <f t="shared" si="207"/>
        <v>0</v>
      </c>
      <c r="FF45" s="162">
        <f t="shared" si="208"/>
        <v>0</v>
      </c>
      <c r="FG45" s="228"/>
      <c r="FH45" s="49">
        <f t="shared" ref="FH45:FH62" si="221">SUM(EX45:FG45)</f>
        <v>0</v>
      </c>
      <c r="FI45" s="47" t="str">
        <f t="shared" si="209"/>
        <v/>
      </c>
      <c r="FJ45" s="47">
        <f t="shared" ca="1" si="210"/>
        <v>-1</v>
      </c>
    </row>
    <row r="46" spans="1:168" x14ac:dyDescent="0.2">
      <c r="B46" s="797" t="str">
        <f>IF('General Information'!B72&lt;&gt;"",'General Information'!B72,"N/A")</f>
        <v>CIFOR</v>
      </c>
      <c r="C46" s="797"/>
      <c r="E46" s="751">
        <f ca="1">IF(E$7="Actual",OFFSET(E46,0,VLOOKUP(COLUMN(E46),Config!$F$44:$G$52,2,FALSE)-COLUMN($E46)),SUMIF('Budget Details'!$C$9:$C$674,$B46,'Budget Details'!AJ$9:AJ$674))</f>
        <v>15000.300468493002</v>
      </c>
      <c r="F46" s="751">
        <f ca="1">IF(F$7="Actual",OFFSET(F46,0,VLOOKUP(COLUMN(F46),Config!$F$44:$G$52,2,FALSE)-COLUMN($E46)),SUMIF('Budget Details'!$C$9:$C$674,$B46,'Budget Details'!AK$9:AK$674))</f>
        <v>15647.840301020151</v>
      </c>
      <c r="G46" s="751">
        <f ca="1">IF(G$7="Actual",OFFSET(G46,0,VLOOKUP(COLUMN(G46),Config!$F$44:$G$52,2,FALSE)-COLUMN($E46)),SUMIF('Budget Details'!$C$9:$C$674,$B46,'Budget Details'!AL$9:AL$674))</f>
        <v>16327.757125173659</v>
      </c>
      <c r="H46" s="751">
        <f ca="1">IF(H$7="Actual",OFFSET(H46,0,VLOOKUP(COLUMN(H46),Config!$F$44:$G$52,2,FALSE)-COLUMN($E46)),SUMIF('Budget Details'!$C$9:$C$674,$B46,'Budget Details'!AM$9:AM$674))</f>
        <v>17041.669790534845</v>
      </c>
      <c r="I46" s="751">
        <f ca="1">IF(I$7="Actual",OFFSET(I46,0,VLOOKUP(COLUMN(I46),Config!$F$44:$G$52,2,FALSE)-COLUMN($E46)),SUMIF('Budget Details'!$C$9:$C$674,$B46,'Budget Details'!AN$9:AN$674))</f>
        <v>17791.278089164083</v>
      </c>
      <c r="J46" s="751">
        <f ca="1">IF(J$7="Actual",OFFSET(J46,0,VLOOKUP(COLUMN(J46),Config!$F$44:$G$52,2,FALSE)-COLUMN($E46)),SUMIF('Budget Details'!$C$9:$C$674,$B46,'Budget Details'!AO$9:AO$674))</f>
        <v>18578.366802724791</v>
      </c>
      <c r="K46" s="751">
        <f ca="1">IF(K$7="Actual",OFFSET(K46,0,VLOOKUP(COLUMN(K46),Config!$F$44:$G$52,2,FALSE)-COLUMN($E46)),SUMIF('Budget Details'!$C$9:$C$674,$B46,'Budget Details'!AP$9:AP$674))</f>
        <v>0</v>
      </c>
      <c r="L46" s="751">
        <f ca="1">IF(L$7="Actual",OFFSET(L46,0,VLOOKUP(COLUMN(L46),Config!$F$44:$G$52,2,FALSE)-COLUMN($E46)),SUMIF('Budget Details'!$C$9:$C$674,$B46,'Budget Details'!AQ$9:AQ$674))</f>
        <v>0</v>
      </c>
      <c r="M46" s="751">
        <f ca="1">IF(M$7="Actual",OFFSET(M46,0,VLOOKUP(COLUMN(M46),Config!$F$44:$G$52,2,FALSE)-COLUMN($E46)),SUMIF('Budget Details'!$C$9:$C$674,$B46,'Budget Details'!AR$9:AR$674))</f>
        <v>0</v>
      </c>
      <c r="N46" s="752">
        <f ca="1">IF(N$7="Actual",OFFSET(N46,0,VLOOKUP(COLUMN(N46),Config!$F$44:$G$52,2,FALSE)-COLUMN($E46)),SUMIF('Budget Details'!$C$9:$C$674,$B46,'Budget Details'!AS$9:AS$674))</f>
        <v>0</v>
      </c>
      <c r="O46" s="49">
        <f t="shared" ca="1" si="145"/>
        <v>100387.21257711053</v>
      </c>
      <c r="P46" s="47">
        <f t="shared" ca="1" si="211"/>
        <v>1.640933142341491E-3</v>
      </c>
      <c r="S46" s="228"/>
      <c r="T46" s="34"/>
      <c r="U46" s="34"/>
      <c r="V46" s="34"/>
      <c r="W46" s="34"/>
      <c r="X46" s="34"/>
      <c r="Y46" s="34"/>
      <c r="Z46" s="34"/>
      <c r="AA46" s="34"/>
      <c r="AB46" s="34"/>
      <c r="AC46" s="49">
        <f t="shared" si="212"/>
        <v>0</v>
      </c>
      <c r="AD46" s="47">
        <f t="shared" ca="1" si="146"/>
        <v>-1</v>
      </c>
      <c r="AE46" s="47">
        <f t="shared" ca="1" si="147"/>
        <v>-1</v>
      </c>
      <c r="AH46" s="141">
        <f t="shared" si="148"/>
        <v>0</v>
      </c>
      <c r="AI46" s="228"/>
      <c r="AJ46" s="34"/>
      <c r="AK46" s="34"/>
      <c r="AL46" s="34"/>
      <c r="AM46" s="34"/>
      <c r="AN46" s="34"/>
      <c r="AO46" s="34"/>
      <c r="AP46" s="34"/>
      <c r="AQ46" s="34"/>
      <c r="AR46" s="49">
        <f t="shared" si="213"/>
        <v>0</v>
      </c>
      <c r="AS46" s="47" t="str">
        <f t="shared" si="149"/>
        <v/>
      </c>
      <c r="AT46" s="47">
        <f t="shared" ca="1" si="150"/>
        <v>-1</v>
      </c>
      <c r="AW46" s="141">
        <f t="shared" si="151"/>
        <v>0</v>
      </c>
      <c r="AX46" s="162">
        <f t="shared" si="152"/>
        <v>0</v>
      </c>
      <c r="AY46" s="228"/>
      <c r="AZ46" s="34"/>
      <c r="BA46" s="34"/>
      <c r="BB46" s="34"/>
      <c r="BC46" s="34"/>
      <c r="BD46" s="34"/>
      <c r="BE46" s="34"/>
      <c r="BF46" s="34"/>
      <c r="BG46" s="49">
        <f t="shared" si="214"/>
        <v>0</v>
      </c>
      <c r="BH46" s="47" t="str">
        <f t="shared" si="153"/>
        <v/>
      </c>
      <c r="BI46" s="47">
        <f t="shared" ca="1" si="154"/>
        <v>-1</v>
      </c>
      <c r="BL46" s="141">
        <f t="shared" si="155"/>
        <v>0</v>
      </c>
      <c r="BM46" s="162">
        <f t="shared" si="156"/>
        <v>0</v>
      </c>
      <c r="BN46" s="162">
        <f t="shared" si="157"/>
        <v>0</v>
      </c>
      <c r="BO46" s="228"/>
      <c r="BP46" s="34"/>
      <c r="BQ46" s="34"/>
      <c r="BR46" s="34"/>
      <c r="BS46" s="34"/>
      <c r="BT46" s="34"/>
      <c r="BU46" s="34"/>
      <c r="BV46" s="49">
        <f t="shared" si="215"/>
        <v>0</v>
      </c>
      <c r="BW46" s="47" t="str">
        <f t="shared" si="158"/>
        <v/>
      </c>
      <c r="BX46" s="47">
        <f t="shared" ca="1" si="159"/>
        <v>-1</v>
      </c>
      <c r="CA46" s="141">
        <f t="shared" si="160"/>
        <v>0</v>
      </c>
      <c r="CB46" s="162">
        <f t="shared" si="161"/>
        <v>0</v>
      </c>
      <c r="CC46" s="162">
        <f t="shared" si="162"/>
        <v>0</v>
      </c>
      <c r="CD46" s="162">
        <f t="shared" si="163"/>
        <v>0</v>
      </c>
      <c r="CE46" s="228"/>
      <c r="CF46" s="34"/>
      <c r="CG46" s="34"/>
      <c r="CH46" s="34"/>
      <c r="CI46" s="34"/>
      <c r="CJ46" s="34"/>
      <c r="CK46" s="49">
        <f t="shared" si="216"/>
        <v>0</v>
      </c>
      <c r="CL46" s="47" t="str">
        <f t="shared" si="164"/>
        <v/>
      </c>
      <c r="CM46" s="47">
        <f t="shared" ca="1" si="165"/>
        <v>-1</v>
      </c>
      <c r="CP46" s="141">
        <f t="shared" si="166"/>
        <v>0</v>
      </c>
      <c r="CQ46" s="162">
        <f t="shared" si="167"/>
        <v>0</v>
      </c>
      <c r="CR46" s="162">
        <f t="shared" si="168"/>
        <v>0</v>
      </c>
      <c r="CS46" s="162">
        <f t="shared" si="169"/>
        <v>0</v>
      </c>
      <c r="CT46" s="162">
        <f t="shared" si="170"/>
        <v>0</v>
      </c>
      <c r="CU46" s="228"/>
      <c r="CV46" s="34"/>
      <c r="CW46" s="34"/>
      <c r="CX46" s="34"/>
      <c r="CY46" s="34"/>
      <c r="CZ46" s="49">
        <f t="shared" si="217"/>
        <v>0</v>
      </c>
      <c r="DA46" s="47" t="str">
        <f t="shared" si="171"/>
        <v/>
      </c>
      <c r="DB46" s="47">
        <f t="shared" ca="1" si="172"/>
        <v>-1</v>
      </c>
      <c r="DE46" s="141">
        <f t="shared" si="173"/>
        <v>0</v>
      </c>
      <c r="DF46" s="162">
        <f t="shared" si="174"/>
        <v>0</v>
      </c>
      <c r="DG46" s="162">
        <f t="shared" si="175"/>
        <v>0</v>
      </c>
      <c r="DH46" s="162">
        <f t="shared" si="176"/>
        <v>0</v>
      </c>
      <c r="DI46" s="162">
        <f t="shared" si="177"/>
        <v>0</v>
      </c>
      <c r="DJ46" s="162">
        <f t="shared" si="178"/>
        <v>0</v>
      </c>
      <c r="DK46" s="228"/>
      <c r="DL46" s="34"/>
      <c r="DM46" s="34"/>
      <c r="DN46" s="34"/>
      <c r="DO46" s="49">
        <f t="shared" si="218"/>
        <v>0</v>
      </c>
      <c r="DP46" s="47" t="str">
        <f t="shared" si="179"/>
        <v/>
      </c>
      <c r="DQ46" s="47">
        <f t="shared" ca="1" si="180"/>
        <v>-1</v>
      </c>
      <c r="DT46" s="141">
        <f t="shared" si="181"/>
        <v>0</v>
      </c>
      <c r="DU46" s="162">
        <f t="shared" si="182"/>
        <v>0</v>
      </c>
      <c r="DV46" s="162">
        <f t="shared" si="183"/>
        <v>0</v>
      </c>
      <c r="DW46" s="162">
        <f t="shared" si="184"/>
        <v>0</v>
      </c>
      <c r="DX46" s="162">
        <f t="shared" si="185"/>
        <v>0</v>
      </c>
      <c r="DY46" s="162">
        <f t="shared" si="186"/>
        <v>0</v>
      </c>
      <c r="DZ46" s="162">
        <f t="shared" si="187"/>
        <v>0</v>
      </c>
      <c r="EA46" s="228"/>
      <c r="EB46" s="34"/>
      <c r="EC46" s="34"/>
      <c r="ED46" s="49">
        <f t="shared" si="219"/>
        <v>0</v>
      </c>
      <c r="EE46" s="47" t="str">
        <f t="shared" si="188"/>
        <v/>
      </c>
      <c r="EF46" s="47">
        <f t="shared" ca="1" si="189"/>
        <v>-1</v>
      </c>
      <c r="EI46" s="141">
        <f t="shared" si="190"/>
        <v>0</v>
      </c>
      <c r="EJ46" s="162">
        <f t="shared" si="191"/>
        <v>0</v>
      </c>
      <c r="EK46" s="162">
        <f t="shared" si="192"/>
        <v>0</v>
      </c>
      <c r="EL46" s="162">
        <f t="shared" si="193"/>
        <v>0</v>
      </c>
      <c r="EM46" s="162">
        <f t="shared" si="194"/>
        <v>0</v>
      </c>
      <c r="EN46" s="162">
        <f t="shared" si="195"/>
        <v>0</v>
      </c>
      <c r="EO46" s="162">
        <f t="shared" si="196"/>
        <v>0</v>
      </c>
      <c r="EP46" s="162">
        <f t="shared" si="197"/>
        <v>0</v>
      </c>
      <c r="EQ46" s="228"/>
      <c r="ER46" s="34"/>
      <c r="ES46" s="49">
        <f t="shared" si="220"/>
        <v>0</v>
      </c>
      <c r="ET46" s="47" t="str">
        <f t="shared" si="198"/>
        <v/>
      </c>
      <c r="EU46" s="47">
        <f t="shared" ca="1" si="199"/>
        <v>-1</v>
      </c>
      <c r="EX46" s="141">
        <f t="shared" si="200"/>
        <v>0</v>
      </c>
      <c r="EY46" s="162">
        <f t="shared" si="201"/>
        <v>0</v>
      </c>
      <c r="EZ46" s="162">
        <f t="shared" si="202"/>
        <v>0</v>
      </c>
      <c r="FA46" s="162">
        <f t="shared" si="203"/>
        <v>0</v>
      </c>
      <c r="FB46" s="162">
        <f t="shared" si="204"/>
        <v>0</v>
      </c>
      <c r="FC46" s="162">
        <f t="shared" si="205"/>
        <v>0</v>
      </c>
      <c r="FD46" s="162">
        <f t="shared" si="206"/>
        <v>0</v>
      </c>
      <c r="FE46" s="162">
        <f t="shared" si="207"/>
        <v>0</v>
      </c>
      <c r="FF46" s="162">
        <f t="shared" si="208"/>
        <v>0</v>
      </c>
      <c r="FG46" s="228"/>
      <c r="FH46" s="49">
        <f t="shared" si="221"/>
        <v>0</v>
      </c>
      <c r="FI46" s="47" t="str">
        <f t="shared" si="209"/>
        <v/>
      </c>
      <c r="FJ46" s="47">
        <f t="shared" ca="1" si="210"/>
        <v>-1</v>
      </c>
    </row>
    <row r="47" spans="1:168" x14ac:dyDescent="0.2">
      <c r="B47" s="797" t="str">
        <f>IF('General Information'!B73&lt;&gt;"",'General Information'!B73,"N/A")</f>
        <v>CIMMYT</v>
      </c>
      <c r="C47" s="797"/>
      <c r="E47" s="751">
        <f ca="1">IF(E$7="Actual",OFFSET(E47,0,VLOOKUP(COLUMN(E47),Config!$F$44:$G$52,2,FALSE)-COLUMN($E47)),SUMIF('Budget Details'!$C$9:$C$674,$B47,'Budget Details'!AJ$9:AJ$674))</f>
        <v>1047897.517921218</v>
      </c>
      <c r="F47" s="751">
        <f ca="1">IF(F$7="Actual",OFFSET(F47,0,VLOOKUP(COLUMN(F47),Config!$F$44:$G$52,2,FALSE)-COLUMN($E47)),SUMIF('Budget Details'!$C$9:$C$674,$B47,'Budget Details'!AK$9:AK$674))</f>
        <v>1048426.0724672789</v>
      </c>
      <c r="G47" s="751">
        <f ca="1">IF(G$7="Actual",OFFSET(G47,0,VLOOKUP(COLUMN(G47),Config!$F$44:$G$52,2,FALSE)-COLUMN($E47)),SUMIF('Budget Details'!$C$9:$C$674,$B47,'Budget Details'!AL$9:AL$674))</f>
        <v>1098354.8246906428</v>
      </c>
      <c r="H47" s="751">
        <f ca="1">IF(H$7="Actual",OFFSET(H47,0,VLOOKUP(COLUMN(H47),Config!$F$44:$G$52,2,FALSE)-COLUMN($E47)),SUMIF('Budget Details'!$C$9:$C$674,$B47,'Budget Details'!AM$9:AM$674))</f>
        <v>1102299.5529831753</v>
      </c>
      <c r="I47" s="751">
        <f ca="1">IF(I$7="Actual",OFFSET(I47,0,VLOOKUP(COLUMN(I47),Config!$F$44:$G$52,2,FALSE)-COLUMN($E47)),SUMIF('Budget Details'!$C$9:$C$674,$B47,'Budget Details'!AN$9:AN$674))</f>
        <v>1148272.5310520739</v>
      </c>
      <c r="J47" s="751">
        <f ca="1">IF(J$7="Actual",OFFSET(J47,0,VLOOKUP(COLUMN(J47),Config!$F$44:$G$52,2,FALSE)-COLUMN($E47)),SUMIF('Budget Details'!$C$9:$C$674,$B47,'Budget Details'!AO$9:AO$674))</f>
        <v>1272023.1580370096</v>
      </c>
      <c r="K47" s="751">
        <f ca="1">IF(K$7="Actual",OFFSET(K47,0,VLOOKUP(COLUMN(K47),Config!$F$44:$G$52,2,FALSE)-COLUMN($E47)),SUMIF('Budget Details'!$C$9:$C$674,$B47,'Budget Details'!AP$9:AP$674))</f>
        <v>0</v>
      </c>
      <c r="L47" s="751">
        <f ca="1">IF(L$7="Actual",OFFSET(L47,0,VLOOKUP(COLUMN(L47),Config!$F$44:$G$52,2,FALSE)-COLUMN($E47)),SUMIF('Budget Details'!$C$9:$C$674,$B47,'Budget Details'!AQ$9:AQ$674))</f>
        <v>0</v>
      </c>
      <c r="M47" s="751">
        <f ca="1">IF(M$7="Actual",OFFSET(M47,0,VLOOKUP(COLUMN(M47),Config!$F$44:$G$52,2,FALSE)-COLUMN($E47)),SUMIF('Budget Details'!$C$9:$C$674,$B47,'Budget Details'!AR$9:AR$674))</f>
        <v>0</v>
      </c>
      <c r="N47" s="752">
        <f ca="1">IF(N$7="Actual",OFFSET(N47,0,VLOOKUP(COLUMN(N47),Config!$F$44:$G$52,2,FALSE)-COLUMN($E47)),SUMIF('Budget Details'!$C$9:$C$674,$B47,'Budget Details'!AS$9:AS$674))</f>
        <v>0</v>
      </c>
      <c r="O47" s="49">
        <f t="shared" ca="1" si="145"/>
        <v>6717273.6571513982</v>
      </c>
      <c r="P47" s="47">
        <f t="shared" ca="1" si="211"/>
        <v>0.10980080716685268</v>
      </c>
      <c r="S47" s="228"/>
      <c r="T47" s="34"/>
      <c r="U47" s="34"/>
      <c r="V47" s="34"/>
      <c r="W47" s="34"/>
      <c r="X47" s="34"/>
      <c r="Y47" s="34"/>
      <c r="Z47" s="34"/>
      <c r="AA47" s="34"/>
      <c r="AB47" s="34"/>
      <c r="AC47" s="49">
        <f t="shared" si="212"/>
        <v>0</v>
      </c>
      <c r="AD47" s="47">
        <f t="shared" ca="1" si="146"/>
        <v>-1</v>
      </c>
      <c r="AE47" s="47">
        <f t="shared" ca="1" si="147"/>
        <v>-1</v>
      </c>
      <c r="AH47" s="141">
        <f t="shared" si="148"/>
        <v>0</v>
      </c>
      <c r="AI47" s="228"/>
      <c r="AJ47" s="34"/>
      <c r="AK47" s="34"/>
      <c r="AL47" s="34"/>
      <c r="AM47" s="34"/>
      <c r="AN47" s="34"/>
      <c r="AO47" s="34"/>
      <c r="AP47" s="34"/>
      <c r="AQ47" s="34"/>
      <c r="AR47" s="49">
        <f t="shared" si="213"/>
        <v>0</v>
      </c>
      <c r="AS47" s="47" t="str">
        <f t="shared" si="149"/>
        <v/>
      </c>
      <c r="AT47" s="47">
        <f t="shared" ca="1" si="150"/>
        <v>-1</v>
      </c>
      <c r="AW47" s="141">
        <f t="shared" si="151"/>
        <v>0</v>
      </c>
      <c r="AX47" s="162">
        <f t="shared" si="152"/>
        <v>0</v>
      </c>
      <c r="AY47" s="228"/>
      <c r="AZ47" s="34"/>
      <c r="BA47" s="34"/>
      <c r="BB47" s="34"/>
      <c r="BC47" s="34"/>
      <c r="BD47" s="34"/>
      <c r="BE47" s="34"/>
      <c r="BF47" s="34"/>
      <c r="BG47" s="49">
        <f t="shared" si="214"/>
        <v>0</v>
      </c>
      <c r="BH47" s="47" t="str">
        <f t="shared" si="153"/>
        <v/>
      </c>
      <c r="BI47" s="47">
        <f t="shared" ca="1" si="154"/>
        <v>-1</v>
      </c>
      <c r="BL47" s="141">
        <f t="shared" si="155"/>
        <v>0</v>
      </c>
      <c r="BM47" s="162">
        <f t="shared" si="156"/>
        <v>0</v>
      </c>
      <c r="BN47" s="162">
        <f t="shared" si="157"/>
        <v>0</v>
      </c>
      <c r="BO47" s="228"/>
      <c r="BP47" s="34"/>
      <c r="BQ47" s="34"/>
      <c r="BR47" s="34"/>
      <c r="BS47" s="34"/>
      <c r="BT47" s="34"/>
      <c r="BU47" s="34"/>
      <c r="BV47" s="49">
        <f t="shared" si="215"/>
        <v>0</v>
      </c>
      <c r="BW47" s="47" t="str">
        <f t="shared" si="158"/>
        <v/>
      </c>
      <c r="BX47" s="47">
        <f t="shared" ca="1" si="159"/>
        <v>-1</v>
      </c>
      <c r="CA47" s="141">
        <f t="shared" si="160"/>
        <v>0</v>
      </c>
      <c r="CB47" s="162">
        <f t="shared" si="161"/>
        <v>0</v>
      </c>
      <c r="CC47" s="162">
        <f t="shared" si="162"/>
        <v>0</v>
      </c>
      <c r="CD47" s="162">
        <f t="shared" si="163"/>
        <v>0</v>
      </c>
      <c r="CE47" s="228"/>
      <c r="CF47" s="34"/>
      <c r="CG47" s="34"/>
      <c r="CH47" s="34"/>
      <c r="CI47" s="34"/>
      <c r="CJ47" s="34"/>
      <c r="CK47" s="49">
        <f t="shared" si="216"/>
        <v>0</v>
      </c>
      <c r="CL47" s="47" t="str">
        <f t="shared" si="164"/>
        <v/>
      </c>
      <c r="CM47" s="47">
        <f t="shared" ca="1" si="165"/>
        <v>-1</v>
      </c>
      <c r="CP47" s="141">
        <f t="shared" si="166"/>
        <v>0</v>
      </c>
      <c r="CQ47" s="162">
        <f t="shared" si="167"/>
        <v>0</v>
      </c>
      <c r="CR47" s="162">
        <f t="shared" si="168"/>
        <v>0</v>
      </c>
      <c r="CS47" s="162">
        <f t="shared" si="169"/>
        <v>0</v>
      </c>
      <c r="CT47" s="162">
        <f t="shared" si="170"/>
        <v>0</v>
      </c>
      <c r="CU47" s="228"/>
      <c r="CV47" s="34"/>
      <c r="CW47" s="34"/>
      <c r="CX47" s="34"/>
      <c r="CY47" s="34"/>
      <c r="CZ47" s="49">
        <f t="shared" si="217"/>
        <v>0</v>
      </c>
      <c r="DA47" s="47" t="str">
        <f t="shared" si="171"/>
        <v/>
      </c>
      <c r="DB47" s="47">
        <f t="shared" ca="1" si="172"/>
        <v>-1</v>
      </c>
      <c r="DE47" s="141">
        <f t="shared" si="173"/>
        <v>0</v>
      </c>
      <c r="DF47" s="162">
        <f t="shared" si="174"/>
        <v>0</v>
      </c>
      <c r="DG47" s="162">
        <f t="shared" si="175"/>
        <v>0</v>
      </c>
      <c r="DH47" s="162">
        <f t="shared" si="176"/>
        <v>0</v>
      </c>
      <c r="DI47" s="162">
        <f t="shared" si="177"/>
        <v>0</v>
      </c>
      <c r="DJ47" s="162">
        <f t="shared" si="178"/>
        <v>0</v>
      </c>
      <c r="DK47" s="228"/>
      <c r="DL47" s="34"/>
      <c r="DM47" s="34"/>
      <c r="DN47" s="34"/>
      <c r="DO47" s="49">
        <f t="shared" si="218"/>
        <v>0</v>
      </c>
      <c r="DP47" s="47" t="str">
        <f t="shared" si="179"/>
        <v/>
      </c>
      <c r="DQ47" s="47">
        <f t="shared" ca="1" si="180"/>
        <v>-1</v>
      </c>
      <c r="DT47" s="141">
        <f t="shared" si="181"/>
        <v>0</v>
      </c>
      <c r="DU47" s="162">
        <f t="shared" si="182"/>
        <v>0</v>
      </c>
      <c r="DV47" s="162">
        <f t="shared" si="183"/>
        <v>0</v>
      </c>
      <c r="DW47" s="162">
        <f t="shared" si="184"/>
        <v>0</v>
      </c>
      <c r="DX47" s="162">
        <f t="shared" si="185"/>
        <v>0</v>
      </c>
      <c r="DY47" s="162">
        <f t="shared" si="186"/>
        <v>0</v>
      </c>
      <c r="DZ47" s="162">
        <f t="shared" si="187"/>
        <v>0</v>
      </c>
      <c r="EA47" s="228"/>
      <c r="EB47" s="34"/>
      <c r="EC47" s="34"/>
      <c r="ED47" s="49">
        <f t="shared" si="219"/>
        <v>0</v>
      </c>
      <c r="EE47" s="47" t="str">
        <f t="shared" si="188"/>
        <v/>
      </c>
      <c r="EF47" s="47">
        <f t="shared" ca="1" si="189"/>
        <v>-1</v>
      </c>
      <c r="EI47" s="141">
        <f t="shared" si="190"/>
        <v>0</v>
      </c>
      <c r="EJ47" s="162">
        <f t="shared" si="191"/>
        <v>0</v>
      </c>
      <c r="EK47" s="162">
        <f t="shared" si="192"/>
        <v>0</v>
      </c>
      <c r="EL47" s="162">
        <f t="shared" si="193"/>
        <v>0</v>
      </c>
      <c r="EM47" s="162">
        <f t="shared" si="194"/>
        <v>0</v>
      </c>
      <c r="EN47" s="162">
        <f t="shared" si="195"/>
        <v>0</v>
      </c>
      <c r="EO47" s="162">
        <f t="shared" si="196"/>
        <v>0</v>
      </c>
      <c r="EP47" s="162">
        <f t="shared" si="197"/>
        <v>0</v>
      </c>
      <c r="EQ47" s="228"/>
      <c r="ER47" s="34"/>
      <c r="ES47" s="49">
        <f t="shared" si="220"/>
        <v>0</v>
      </c>
      <c r="ET47" s="47" t="str">
        <f t="shared" si="198"/>
        <v/>
      </c>
      <c r="EU47" s="47">
        <f t="shared" ca="1" si="199"/>
        <v>-1</v>
      </c>
      <c r="EX47" s="141">
        <f t="shared" si="200"/>
        <v>0</v>
      </c>
      <c r="EY47" s="162">
        <f t="shared" si="201"/>
        <v>0</v>
      </c>
      <c r="EZ47" s="162">
        <f t="shared" si="202"/>
        <v>0</v>
      </c>
      <c r="FA47" s="162">
        <f t="shared" si="203"/>
        <v>0</v>
      </c>
      <c r="FB47" s="162">
        <f t="shared" si="204"/>
        <v>0</v>
      </c>
      <c r="FC47" s="162">
        <f t="shared" si="205"/>
        <v>0</v>
      </c>
      <c r="FD47" s="162">
        <f t="shared" si="206"/>
        <v>0</v>
      </c>
      <c r="FE47" s="162">
        <f t="shared" si="207"/>
        <v>0</v>
      </c>
      <c r="FF47" s="162">
        <f t="shared" si="208"/>
        <v>0</v>
      </c>
      <c r="FG47" s="228"/>
      <c r="FH47" s="49">
        <f t="shared" si="221"/>
        <v>0</v>
      </c>
      <c r="FI47" s="47" t="str">
        <f t="shared" si="209"/>
        <v/>
      </c>
      <c r="FJ47" s="47">
        <f t="shared" ca="1" si="210"/>
        <v>-1</v>
      </c>
    </row>
    <row r="48" spans="1:168" s="3" customFormat="1" ht="15" customHeight="1" outlineLevel="1" x14ac:dyDescent="0.2">
      <c r="B48" s="797" t="str">
        <f>IF('General Information'!B74&lt;&gt;"",'General Information'!B74,"N/A")</f>
        <v>CIP</v>
      </c>
      <c r="C48" s="797"/>
      <c r="D48" s="206"/>
      <c r="E48" s="751">
        <f ca="1">IF(E$7="Actual",OFFSET(E48,0,VLOOKUP(COLUMN(E48),Config!$F$44:$G$52,2,FALSE)-COLUMN($E48)),SUMIF('Budget Details'!$C$9:$C$674,$B48,'Budget Details'!AJ$9:AJ$674))</f>
        <v>36000.000000000007</v>
      </c>
      <c r="F48" s="751">
        <f ca="1">IF(F$7="Actual",OFFSET(F48,0,VLOOKUP(COLUMN(F48),Config!$F$44:$G$52,2,FALSE)-COLUMN($E48)),SUMIF('Budget Details'!$C$9:$C$674,$B48,'Budget Details'!AK$9:AK$674))</f>
        <v>36816.207867603436</v>
      </c>
      <c r="G48" s="751">
        <f ca="1">IF(G$7="Actual",OFFSET(G48,0,VLOOKUP(COLUMN(G48),Config!$F$44:$G$52,2,FALSE)-COLUMN($E48)),SUMIF('Budget Details'!$C$9:$C$674,$B48,'Budget Details'!AL$9:AL$674))</f>
        <v>37656.901971234976</v>
      </c>
      <c r="H48" s="751">
        <f ca="1">IF(H$7="Actual",OFFSET(H48,0,VLOOKUP(COLUMN(H48),Config!$F$44:$G$52,2,FALSE)-COLUMN($E48)),SUMIF('Budget Details'!$C$9:$C$674,$B48,'Budget Details'!AM$9:AM$674))</f>
        <v>38522.816897975463</v>
      </c>
      <c r="I48" s="751">
        <f ca="1">IF(I$7="Actual",OFFSET(I48,0,VLOOKUP(COLUMN(I48),Config!$F$44:$G$52,2,FALSE)-COLUMN($E48)),SUMIF('Budget Details'!$C$9:$C$674,$B48,'Budget Details'!AN$9:AN$674))</f>
        <v>39414.709272518165</v>
      </c>
      <c r="J48" s="751">
        <f ca="1">IF(J$7="Actual",OFFSET(J48,0,VLOOKUP(COLUMN(J48),Config!$F$44:$G$52,2,FALSE)-COLUMN($E48)),SUMIF('Budget Details'!$C$9:$C$674,$B48,'Budget Details'!AO$9:AO$674))</f>
        <v>34583.358418297139</v>
      </c>
      <c r="K48" s="751">
        <f ca="1">IF(K$7="Actual",OFFSET(K48,0,VLOOKUP(COLUMN(K48),Config!$F$44:$G$52,2,FALSE)-COLUMN($E48)),SUMIF('Budget Details'!$C$9:$C$674,$B48,'Budget Details'!AP$9:AP$674))</f>
        <v>0</v>
      </c>
      <c r="L48" s="751">
        <f ca="1">IF(L$7="Actual",OFFSET(L48,0,VLOOKUP(COLUMN(L48),Config!$F$44:$G$52,2,FALSE)-COLUMN($E48)),SUMIF('Budget Details'!$C$9:$C$674,$B48,'Budget Details'!AQ$9:AQ$674))</f>
        <v>0</v>
      </c>
      <c r="M48" s="751">
        <f ca="1">IF(M$7="Actual",OFFSET(M48,0,VLOOKUP(COLUMN(M48),Config!$F$44:$G$52,2,FALSE)-COLUMN($E48)),SUMIF('Budget Details'!$C$9:$C$674,$B48,'Budget Details'!AR$9:AR$674))</f>
        <v>0</v>
      </c>
      <c r="N48" s="752">
        <f ca="1">IF(N$7="Actual",OFFSET(N48,0,VLOOKUP(COLUMN(N48),Config!$F$44:$G$52,2,FALSE)-COLUMN($E48)),SUMIF('Budget Details'!$C$9:$C$674,$B48,'Budget Details'!AS$9:AS$674))</f>
        <v>0</v>
      </c>
      <c r="O48" s="49">
        <f t="shared" ca="1" si="145"/>
        <v>222993.99442762919</v>
      </c>
      <c r="P48" s="47">
        <f t="shared" ca="1" si="211"/>
        <v>3.6450681974891709E-3</v>
      </c>
      <c r="Q48" s="206"/>
      <c r="R48" s="206"/>
      <c r="S48" s="228"/>
      <c r="T48" s="34"/>
      <c r="U48" s="34"/>
      <c r="V48" s="34"/>
      <c r="W48" s="34"/>
      <c r="X48" s="34"/>
      <c r="Y48" s="34"/>
      <c r="Z48" s="34"/>
      <c r="AA48" s="34"/>
      <c r="AB48" s="34"/>
      <c r="AC48" s="49">
        <f t="shared" si="212"/>
        <v>0</v>
      </c>
      <c r="AD48" s="47">
        <f t="shared" ca="1" si="146"/>
        <v>-1</v>
      </c>
      <c r="AE48" s="47">
        <f t="shared" ca="1" si="147"/>
        <v>-1</v>
      </c>
      <c r="AF48" s="206"/>
      <c r="AG48" s="206"/>
      <c r="AH48" s="141">
        <f t="shared" si="148"/>
        <v>0</v>
      </c>
      <c r="AI48" s="228"/>
      <c r="AJ48" s="34"/>
      <c r="AK48" s="34"/>
      <c r="AL48" s="34"/>
      <c r="AM48" s="34"/>
      <c r="AN48" s="34"/>
      <c r="AO48" s="34"/>
      <c r="AP48" s="34"/>
      <c r="AQ48" s="34"/>
      <c r="AR48" s="49">
        <f t="shared" si="213"/>
        <v>0</v>
      </c>
      <c r="AS48" s="47" t="str">
        <f t="shared" si="149"/>
        <v/>
      </c>
      <c r="AT48" s="47">
        <f t="shared" ca="1" si="150"/>
        <v>-1</v>
      </c>
      <c r="AU48" s="43"/>
      <c r="AV48" s="206"/>
      <c r="AW48" s="141">
        <f t="shared" si="151"/>
        <v>0</v>
      </c>
      <c r="AX48" s="162">
        <f t="shared" si="152"/>
        <v>0</v>
      </c>
      <c r="AY48" s="228"/>
      <c r="AZ48" s="34"/>
      <c r="BA48" s="34"/>
      <c r="BB48" s="34"/>
      <c r="BC48" s="34"/>
      <c r="BD48" s="34"/>
      <c r="BE48" s="34"/>
      <c r="BF48" s="34"/>
      <c r="BG48" s="49">
        <f t="shared" si="214"/>
        <v>0</v>
      </c>
      <c r="BH48" s="47" t="str">
        <f t="shared" si="153"/>
        <v/>
      </c>
      <c r="BI48" s="47">
        <f t="shared" ca="1" si="154"/>
        <v>-1</v>
      </c>
      <c r="BJ48" s="43"/>
      <c r="BK48" s="206"/>
      <c r="BL48" s="141">
        <f t="shared" si="155"/>
        <v>0</v>
      </c>
      <c r="BM48" s="162">
        <f t="shared" si="156"/>
        <v>0</v>
      </c>
      <c r="BN48" s="162">
        <f t="shared" si="157"/>
        <v>0</v>
      </c>
      <c r="BO48" s="228"/>
      <c r="BP48" s="34"/>
      <c r="BQ48" s="34"/>
      <c r="BR48" s="34"/>
      <c r="BS48" s="34"/>
      <c r="BT48" s="34"/>
      <c r="BU48" s="34"/>
      <c r="BV48" s="49">
        <f t="shared" si="215"/>
        <v>0</v>
      </c>
      <c r="BW48" s="47" t="str">
        <f t="shared" si="158"/>
        <v/>
      </c>
      <c r="BX48" s="47">
        <f t="shared" ca="1" si="159"/>
        <v>-1</v>
      </c>
      <c r="BY48" s="43"/>
      <c r="BZ48" s="206"/>
      <c r="CA48" s="141">
        <f t="shared" si="160"/>
        <v>0</v>
      </c>
      <c r="CB48" s="162">
        <f t="shared" si="161"/>
        <v>0</v>
      </c>
      <c r="CC48" s="162">
        <f t="shared" si="162"/>
        <v>0</v>
      </c>
      <c r="CD48" s="162">
        <f t="shared" si="163"/>
        <v>0</v>
      </c>
      <c r="CE48" s="228"/>
      <c r="CF48" s="34"/>
      <c r="CG48" s="34"/>
      <c r="CH48" s="34"/>
      <c r="CI48" s="34"/>
      <c r="CJ48" s="34"/>
      <c r="CK48" s="49">
        <f t="shared" si="216"/>
        <v>0</v>
      </c>
      <c r="CL48" s="47" t="str">
        <f t="shared" si="164"/>
        <v/>
      </c>
      <c r="CM48" s="47">
        <f t="shared" ca="1" si="165"/>
        <v>-1</v>
      </c>
      <c r="CN48" s="43"/>
      <c r="CO48" s="206"/>
      <c r="CP48" s="141">
        <f t="shared" si="166"/>
        <v>0</v>
      </c>
      <c r="CQ48" s="162">
        <f t="shared" si="167"/>
        <v>0</v>
      </c>
      <c r="CR48" s="162">
        <f t="shared" si="168"/>
        <v>0</v>
      </c>
      <c r="CS48" s="162">
        <f t="shared" si="169"/>
        <v>0</v>
      </c>
      <c r="CT48" s="162">
        <f t="shared" si="170"/>
        <v>0</v>
      </c>
      <c r="CU48" s="228"/>
      <c r="CV48" s="34"/>
      <c r="CW48" s="34"/>
      <c r="CX48" s="34"/>
      <c r="CY48" s="34"/>
      <c r="CZ48" s="49">
        <f t="shared" si="217"/>
        <v>0</v>
      </c>
      <c r="DA48" s="47" t="str">
        <f t="shared" si="171"/>
        <v/>
      </c>
      <c r="DB48" s="47">
        <f t="shared" ca="1" si="172"/>
        <v>-1</v>
      </c>
      <c r="DC48" s="43"/>
      <c r="DD48" s="206"/>
      <c r="DE48" s="141">
        <f t="shared" si="173"/>
        <v>0</v>
      </c>
      <c r="DF48" s="162">
        <f t="shared" si="174"/>
        <v>0</v>
      </c>
      <c r="DG48" s="162">
        <f t="shared" si="175"/>
        <v>0</v>
      </c>
      <c r="DH48" s="162">
        <f t="shared" si="176"/>
        <v>0</v>
      </c>
      <c r="DI48" s="162">
        <f t="shared" si="177"/>
        <v>0</v>
      </c>
      <c r="DJ48" s="162">
        <f t="shared" si="178"/>
        <v>0</v>
      </c>
      <c r="DK48" s="228"/>
      <c r="DL48" s="34"/>
      <c r="DM48" s="34"/>
      <c r="DN48" s="34"/>
      <c r="DO48" s="49">
        <f t="shared" si="218"/>
        <v>0</v>
      </c>
      <c r="DP48" s="47" t="str">
        <f t="shared" si="179"/>
        <v/>
      </c>
      <c r="DQ48" s="47">
        <f t="shared" ca="1" si="180"/>
        <v>-1</v>
      </c>
      <c r="DR48" s="43"/>
      <c r="DS48" s="206"/>
      <c r="DT48" s="141">
        <f t="shared" si="181"/>
        <v>0</v>
      </c>
      <c r="DU48" s="162">
        <f t="shared" si="182"/>
        <v>0</v>
      </c>
      <c r="DV48" s="162">
        <f t="shared" si="183"/>
        <v>0</v>
      </c>
      <c r="DW48" s="162">
        <f t="shared" si="184"/>
        <v>0</v>
      </c>
      <c r="DX48" s="162">
        <f t="shared" si="185"/>
        <v>0</v>
      </c>
      <c r="DY48" s="162">
        <f t="shared" si="186"/>
        <v>0</v>
      </c>
      <c r="DZ48" s="162">
        <f t="shared" si="187"/>
        <v>0</v>
      </c>
      <c r="EA48" s="228"/>
      <c r="EB48" s="34"/>
      <c r="EC48" s="34"/>
      <c r="ED48" s="49">
        <f t="shared" si="219"/>
        <v>0</v>
      </c>
      <c r="EE48" s="47" t="str">
        <f t="shared" si="188"/>
        <v/>
      </c>
      <c r="EF48" s="47">
        <f t="shared" ca="1" si="189"/>
        <v>-1</v>
      </c>
      <c r="EG48" s="43"/>
      <c r="EH48" s="206"/>
      <c r="EI48" s="141">
        <f t="shared" si="190"/>
        <v>0</v>
      </c>
      <c r="EJ48" s="162">
        <f t="shared" si="191"/>
        <v>0</v>
      </c>
      <c r="EK48" s="162">
        <f t="shared" si="192"/>
        <v>0</v>
      </c>
      <c r="EL48" s="162">
        <f t="shared" si="193"/>
        <v>0</v>
      </c>
      <c r="EM48" s="162">
        <f t="shared" si="194"/>
        <v>0</v>
      </c>
      <c r="EN48" s="162">
        <f t="shared" si="195"/>
        <v>0</v>
      </c>
      <c r="EO48" s="162">
        <f t="shared" si="196"/>
        <v>0</v>
      </c>
      <c r="EP48" s="162">
        <f t="shared" si="197"/>
        <v>0</v>
      </c>
      <c r="EQ48" s="228"/>
      <c r="ER48" s="34"/>
      <c r="ES48" s="49">
        <f t="shared" si="220"/>
        <v>0</v>
      </c>
      <c r="ET48" s="47" t="str">
        <f t="shared" si="198"/>
        <v/>
      </c>
      <c r="EU48" s="47">
        <f t="shared" ca="1" si="199"/>
        <v>-1</v>
      </c>
      <c r="EV48" s="43"/>
      <c r="EW48" s="206"/>
      <c r="EX48" s="141">
        <f t="shared" si="200"/>
        <v>0</v>
      </c>
      <c r="EY48" s="162">
        <f t="shared" si="201"/>
        <v>0</v>
      </c>
      <c r="EZ48" s="162">
        <f t="shared" si="202"/>
        <v>0</v>
      </c>
      <c r="FA48" s="162">
        <f t="shared" si="203"/>
        <v>0</v>
      </c>
      <c r="FB48" s="162">
        <f t="shared" si="204"/>
        <v>0</v>
      </c>
      <c r="FC48" s="162">
        <f t="shared" si="205"/>
        <v>0</v>
      </c>
      <c r="FD48" s="162">
        <f t="shared" si="206"/>
        <v>0</v>
      </c>
      <c r="FE48" s="162">
        <f t="shared" si="207"/>
        <v>0</v>
      </c>
      <c r="FF48" s="162">
        <f t="shared" si="208"/>
        <v>0</v>
      </c>
      <c r="FG48" s="228"/>
      <c r="FH48" s="49">
        <f t="shared" si="221"/>
        <v>0</v>
      </c>
      <c r="FI48" s="47" t="str">
        <f t="shared" si="209"/>
        <v/>
      </c>
      <c r="FJ48" s="47">
        <f t="shared" ca="1" si="210"/>
        <v>-1</v>
      </c>
      <c r="FK48" s="43"/>
    </row>
    <row r="49" spans="2:167" ht="15" customHeight="1" outlineLevel="1" x14ac:dyDescent="0.2">
      <c r="B49" s="797" t="str">
        <f>IF('General Information'!B75&lt;&gt;"",'General Information'!B75,"N/A")</f>
        <v>ICARDA</v>
      </c>
      <c r="C49" s="797"/>
      <c r="E49" s="751">
        <f ca="1">IF(E$7="Actual",OFFSET(E49,0,VLOOKUP(COLUMN(E49),Config!$F$44:$G$52,2,FALSE)-COLUMN($E49)),SUMIF('Budget Details'!$C$9:$C$674,$B49,'Budget Details'!AJ$9:AJ$674))</f>
        <v>0</v>
      </c>
      <c r="F49" s="751">
        <f ca="1">IF(F$7="Actual",OFFSET(F49,0,VLOOKUP(COLUMN(F49),Config!$F$44:$G$52,2,FALSE)-COLUMN($E49)),SUMIF('Budget Details'!$C$9:$C$674,$B49,'Budget Details'!AK$9:AK$674))</f>
        <v>0</v>
      </c>
      <c r="G49" s="751">
        <f ca="1">IF(G$7="Actual",OFFSET(G49,0,VLOOKUP(COLUMN(G49),Config!$F$44:$G$52,2,FALSE)-COLUMN($E49)),SUMIF('Budget Details'!$C$9:$C$674,$B49,'Budget Details'!AL$9:AL$674))</f>
        <v>0</v>
      </c>
      <c r="H49" s="751">
        <f ca="1">IF(H$7="Actual",OFFSET(H49,0,VLOOKUP(COLUMN(H49),Config!$F$44:$G$52,2,FALSE)-COLUMN($E49)),SUMIF('Budget Details'!$C$9:$C$674,$B49,'Budget Details'!AM$9:AM$674))</f>
        <v>0</v>
      </c>
      <c r="I49" s="751">
        <f ca="1">IF(I$7="Actual",OFFSET(I49,0,VLOOKUP(COLUMN(I49),Config!$F$44:$G$52,2,FALSE)-COLUMN($E49)),SUMIF('Budget Details'!$C$9:$C$674,$B49,'Budget Details'!AN$9:AN$674))</f>
        <v>0</v>
      </c>
      <c r="J49" s="751">
        <f ca="1">IF(J$7="Actual",OFFSET(J49,0,VLOOKUP(COLUMN(J49),Config!$F$44:$G$52,2,FALSE)-COLUMN($E49)),SUMIF('Budget Details'!$C$9:$C$674,$B49,'Budget Details'!AO$9:AO$674))</f>
        <v>0</v>
      </c>
      <c r="K49" s="751">
        <f ca="1">IF(K$7="Actual",OFFSET(K49,0,VLOOKUP(COLUMN(K49),Config!$F$44:$G$52,2,FALSE)-COLUMN($E49)),SUMIF('Budget Details'!$C$9:$C$674,$B49,'Budget Details'!AP$9:AP$674))</f>
        <v>0</v>
      </c>
      <c r="L49" s="751">
        <f ca="1">IF(L$7="Actual",OFFSET(L49,0,VLOOKUP(COLUMN(L49),Config!$F$44:$G$52,2,FALSE)-COLUMN($E49)),SUMIF('Budget Details'!$C$9:$C$674,$B49,'Budget Details'!AQ$9:AQ$674))</f>
        <v>0</v>
      </c>
      <c r="M49" s="751">
        <f ca="1">IF(M$7="Actual",OFFSET(M49,0,VLOOKUP(COLUMN(M49),Config!$F$44:$G$52,2,FALSE)-COLUMN($E49)),SUMIF('Budget Details'!$C$9:$C$674,$B49,'Budget Details'!AR$9:AR$674))</f>
        <v>0</v>
      </c>
      <c r="N49" s="752">
        <f ca="1">IF(N$7="Actual",OFFSET(N49,0,VLOOKUP(COLUMN(N49),Config!$F$44:$G$52,2,FALSE)-COLUMN($E49)),SUMIF('Budget Details'!$C$9:$C$674,$B49,'Budget Details'!AS$9:AS$674))</f>
        <v>0</v>
      </c>
      <c r="O49" s="49">
        <f t="shared" ca="1" si="145"/>
        <v>0</v>
      </c>
      <c r="P49" s="47">
        <f t="shared" ca="1" si="211"/>
        <v>0</v>
      </c>
      <c r="S49" s="228"/>
      <c r="T49" s="34"/>
      <c r="U49" s="34"/>
      <c r="V49" s="34"/>
      <c r="W49" s="34"/>
      <c r="X49" s="34"/>
      <c r="Y49" s="34"/>
      <c r="Z49" s="34"/>
      <c r="AA49" s="34"/>
      <c r="AB49" s="34"/>
      <c r="AC49" s="49">
        <f t="shared" si="212"/>
        <v>0</v>
      </c>
      <c r="AD49" s="47" t="str">
        <f t="shared" ca="1" si="146"/>
        <v/>
      </c>
      <c r="AE49" s="47" t="str">
        <f t="shared" ca="1" si="147"/>
        <v/>
      </c>
      <c r="AH49" s="141">
        <f t="shared" si="148"/>
        <v>0</v>
      </c>
      <c r="AI49" s="228"/>
      <c r="AJ49" s="34"/>
      <c r="AK49" s="34"/>
      <c r="AL49" s="34"/>
      <c r="AM49" s="34"/>
      <c r="AN49" s="34"/>
      <c r="AO49" s="34"/>
      <c r="AP49" s="34"/>
      <c r="AQ49" s="34"/>
      <c r="AR49" s="49">
        <f t="shared" si="213"/>
        <v>0</v>
      </c>
      <c r="AS49" s="47" t="str">
        <f t="shared" si="149"/>
        <v/>
      </c>
      <c r="AT49" s="47" t="str">
        <f t="shared" ca="1" si="150"/>
        <v/>
      </c>
      <c r="AW49" s="141">
        <f t="shared" si="151"/>
        <v>0</v>
      </c>
      <c r="AX49" s="162">
        <f t="shared" si="152"/>
        <v>0</v>
      </c>
      <c r="AY49" s="228"/>
      <c r="AZ49" s="34"/>
      <c r="BA49" s="34"/>
      <c r="BB49" s="34"/>
      <c r="BC49" s="34"/>
      <c r="BD49" s="34"/>
      <c r="BE49" s="34"/>
      <c r="BF49" s="34"/>
      <c r="BG49" s="49">
        <f t="shared" si="214"/>
        <v>0</v>
      </c>
      <c r="BH49" s="47" t="str">
        <f t="shared" si="153"/>
        <v/>
      </c>
      <c r="BI49" s="47" t="str">
        <f t="shared" ca="1" si="154"/>
        <v/>
      </c>
      <c r="BL49" s="141">
        <f t="shared" si="155"/>
        <v>0</v>
      </c>
      <c r="BM49" s="162">
        <f t="shared" si="156"/>
        <v>0</v>
      </c>
      <c r="BN49" s="162">
        <f t="shared" si="157"/>
        <v>0</v>
      </c>
      <c r="BO49" s="228"/>
      <c r="BP49" s="34"/>
      <c r="BQ49" s="34"/>
      <c r="BR49" s="34"/>
      <c r="BS49" s="34"/>
      <c r="BT49" s="34"/>
      <c r="BU49" s="34"/>
      <c r="BV49" s="49">
        <f t="shared" si="215"/>
        <v>0</v>
      </c>
      <c r="BW49" s="47" t="str">
        <f t="shared" si="158"/>
        <v/>
      </c>
      <c r="BX49" s="47" t="str">
        <f t="shared" ca="1" si="159"/>
        <v/>
      </c>
      <c r="CA49" s="141">
        <f t="shared" si="160"/>
        <v>0</v>
      </c>
      <c r="CB49" s="162">
        <f t="shared" si="161"/>
        <v>0</v>
      </c>
      <c r="CC49" s="162">
        <f t="shared" si="162"/>
        <v>0</v>
      </c>
      <c r="CD49" s="162">
        <f t="shared" si="163"/>
        <v>0</v>
      </c>
      <c r="CE49" s="228"/>
      <c r="CF49" s="34"/>
      <c r="CG49" s="34"/>
      <c r="CH49" s="34"/>
      <c r="CI49" s="34"/>
      <c r="CJ49" s="34"/>
      <c r="CK49" s="49">
        <f t="shared" si="216"/>
        <v>0</v>
      </c>
      <c r="CL49" s="47" t="str">
        <f t="shared" si="164"/>
        <v/>
      </c>
      <c r="CM49" s="47" t="str">
        <f t="shared" ca="1" si="165"/>
        <v/>
      </c>
      <c r="CP49" s="141">
        <f t="shared" si="166"/>
        <v>0</v>
      </c>
      <c r="CQ49" s="162">
        <f t="shared" si="167"/>
        <v>0</v>
      </c>
      <c r="CR49" s="162">
        <f t="shared" si="168"/>
        <v>0</v>
      </c>
      <c r="CS49" s="162">
        <f t="shared" si="169"/>
        <v>0</v>
      </c>
      <c r="CT49" s="162">
        <f t="shared" si="170"/>
        <v>0</v>
      </c>
      <c r="CU49" s="228"/>
      <c r="CV49" s="34"/>
      <c r="CW49" s="34"/>
      <c r="CX49" s="34"/>
      <c r="CY49" s="34"/>
      <c r="CZ49" s="49">
        <f t="shared" si="217"/>
        <v>0</v>
      </c>
      <c r="DA49" s="47" t="str">
        <f t="shared" si="171"/>
        <v/>
      </c>
      <c r="DB49" s="47" t="str">
        <f t="shared" ca="1" si="172"/>
        <v/>
      </c>
      <c r="DE49" s="141">
        <f t="shared" si="173"/>
        <v>0</v>
      </c>
      <c r="DF49" s="162">
        <f t="shared" si="174"/>
        <v>0</v>
      </c>
      <c r="DG49" s="162">
        <f t="shared" si="175"/>
        <v>0</v>
      </c>
      <c r="DH49" s="162">
        <f t="shared" si="176"/>
        <v>0</v>
      </c>
      <c r="DI49" s="162">
        <f t="shared" si="177"/>
        <v>0</v>
      </c>
      <c r="DJ49" s="162">
        <f t="shared" si="178"/>
        <v>0</v>
      </c>
      <c r="DK49" s="228"/>
      <c r="DL49" s="34"/>
      <c r="DM49" s="34"/>
      <c r="DN49" s="34"/>
      <c r="DO49" s="49">
        <f t="shared" si="218"/>
        <v>0</v>
      </c>
      <c r="DP49" s="47" t="str">
        <f t="shared" si="179"/>
        <v/>
      </c>
      <c r="DQ49" s="47" t="str">
        <f t="shared" ca="1" si="180"/>
        <v/>
      </c>
      <c r="DT49" s="141">
        <f t="shared" si="181"/>
        <v>0</v>
      </c>
      <c r="DU49" s="162">
        <f t="shared" si="182"/>
        <v>0</v>
      </c>
      <c r="DV49" s="162">
        <f t="shared" si="183"/>
        <v>0</v>
      </c>
      <c r="DW49" s="162">
        <f t="shared" si="184"/>
        <v>0</v>
      </c>
      <c r="DX49" s="162">
        <f t="shared" si="185"/>
        <v>0</v>
      </c>
      <c r="DY49" s="162">
        <f t="shared" si="186"/>
        <v>0</v>
      </c>
      <c r="DZ49" s="162">
        <f t="shared" si="187"/>
        <v>0</v>
      </c>
      <c r="EA49" s="228"/>
      <c r="EB49" s="34"/>
      <c r="EC49" s="34"/>
      <c r="ED49" s="49">
        <f t="shared" si="219"/>
        <v>0</v>
      </c>
      <c r="EE49" s="47" t="str">
        <f t="shared" si="188"/>
        <v/>
      </c>
      <c r="EF49" s="47" t="str">
        <f t="shared" ca="1" si="189"/>
        <v/>
      </c>
      <c r="EI49" s="141">
        <f t="shared" si="190"/>
        <v>0</v>
      </c>
      <c r="EJ49" s="162">
        <f t="shared" si="191"/>
        <v>0</v>
      </c>
      <c r="EK49" s="162">
        <f t="shared" si="192"/>
        <v>0</v>
      </c>
      <c r="EL49" s="162">
        <f t="shared" si="193"/>
        <v>0</v>
      </c>
      <c r="EM49" s="162">
        <f t="shared" si="194"/>
        <v>0</v>
      </c>
      <c r="EN49" s="162">
        <f t="shared" si="195"/>
        <v>0</v>
      </c>
      <c r="EO49" s="162">
        <f t="shared" si="196"/>
        <v>0</v>
      </c>
      <c r="EP49" s="162">
        <f t="shared" si="197"/>
        <v>0</v>
      </c>
      <c r="EQ49" s="228"/>
      <c r="ER49" s="34"/>
      <c r="ES49" s="49">
        <f t="shared" si="220"/>
        <v>0</v>
      </c>
      <c r="ET49" s="47" t="str">
        <f t="shared" si="198"/>
        <v/>
      </c>
      <c r="EU49" s="47" t="str">
        <f t="shared" ca="1" si="199"/>
        <v/>
      </c>
      <c r="EX49" s="141">
        <f t="shared" si="200"/>
        <v>0</v>
      </c>
      <c r="EY49" s="162">
        <f t="shared" si="201"/>
        <v>0</v>
      </c>
      <c r="EZ49" s="162">
        <f t="shared" si="202"/>
        <v>0</v>
      </c>
      <c r="FA49" s="162">
        <f t="shared" si="203"/>
        <v>0</v>
      </c>
      <c r="FB49" s="162">
        <f t="shared" si="204"/>
        <v>0</v>
      </c>
      <c r="FC49" s="162">
        <f t="shared" si="205"/>
        <v>0</v>
      </c>
      <c r="FD49" s="162">
        <f t="shared" si="206"/>
        <v>0</v>
      </c>
      <c r="FE49" s="162">
        <f t="shared" si="207"/>
        <v>0</v>
      </c>
      <c r="FF49" s="162">
        <f t="shared" si="208"/>
        <v>0</v>
      </c>
      <c r="FG49" s="228"/>
      <c r="FH49" s="49">
        <f t="shared" si="221"/>
        <v>0</v>
      </c>
      <c r="FI49" s="47" t="str">
        <f t="shared" si="209"/>
        <v/>
      </c>
      <c r="FJ49" s="47" t="str">
        <f t="shared" ca="1" si="210"/>
        <v/>
      </c>
    </row>
    <row r="50" spans="2:167" ht="15" customHeight="1" outlineLevel="1" x14ac:dyDescent="0.2">
      <c r="B50" s="797" t="str">
        <f>IF('General Information'!B76&lt;&gt;"",'General Information'!B76,"N/A")</f>
        <v>ICRAF</v>
      </c>
      <c r="C50" s="797"/>
      <c r="E50" s="751">
        <f ca="1">IF(E$7="Actual",OFFSET(E50,0,VLOOKUP(COLUMN(E50),Config!$F$44:$G$52,2,FALSE)-COLUMN($E50)),SUMIF('Budget Details'!$C$9:$C$674,$B50,'Budget Details'!AJ$9:AJ$674))</f>
        <v>1587726.7309424998</v>
      </c>
      <c r="F50" s="751">
        <f ca="1">IF(F$7="Actual",OFFSET(F50,0,VLOOKUP(COLUMN(F50),Config!$F$44:$G$52,2,FALSE)-COLUMN($E50)),SUMIF('Budget Details'!$C$9:$C$674,$B50,'Budget Details'!AK$9:AK$674))</f>
        <v>1598064.1175682747</v>
      </c>
      <c r="G50" s="751">
        <f ca="1">IF(G$7="Actual",OFFSET(G50,0,VLOOKUP(COLUMN(G50),Config!$F$44:$G$52,2,FALSE)-COLUMN($E50)),SUMIF('Budget Details'!$C$9:$C$674,$B50,'Budget Details'!AL$9:AL$674))</f>
        <v>1643729.1257928228</v>
      </c>
      <c r="H50" s="751">
        <f ca="1">IF(H$7="Actual",OFFSET(H50,0,VLOOKUP(COLUMN(H50),Config!$F$44:$G$52,2,FALSE)-COLUMN($E50)),SUMIF('Budget Details'!$C$9:$C$674,$B50,'Budget Details'!AM$9:AM$674))</f>
        <v>1672996.5842641075</v>
      </c>
      <c r="I50" s="751">
        <f ca="1">IF(I$7="Actual",OFFSET(I50,0,VLOOKUP(COLUMN(I50),Config!$F$44:$G$52,2,FALSE)-COLUMN($E50)),SUMIF('Budget Details'!$C$9:$C$674,$B50,'Budget Details'!AN$9:AN$674))</f>
        <v>1703142.066489531</v>
      </c>
      <c r="J50" s="751">
        <f ca="1">IF(J$7="Actual",OFFSET(J50,0,VLOOKUP(COLUMN(J50),Config!$F$44:$G$52,2,FALSE)-COLUMN($E50)),SUMIF('Budget Details'!$C$9:$C$674,$B50,'Budget Details'!AO$9:AO$674))</f>
        <v>1734191.9131817166</v>
      </c>
      <c r="K50" s="751">
        <f ca="1">IF(K$7="Actual",OFFSET(K50,0,VLOOKUP(COLUMN(K50),Config!$F$44:$G$52,2,FALSE)-COLUMN($E50)),SUMIF('Budget Details'!$C$9:$C$674,$B50,'Budget Details'!AP$9:AP$674))</f>
        <v>0</v>
      </c>
      <c r="L50" s="751">
        <f ca="1">IF(L$7="Actual",OFFSET(L50,0,VLOOKUP(COLUMN(L50),Config!$F$44:$G$52,2,FALSE)-COLUMN($E50)),SUMIF('Budget Details'!$C$9:$C$674,$B50,'Budget Details'!AQ$9:AQ$674))</f>
        <v>0</v>
      </c>
      <c r="M50" s="751">
        <f ca="1">IF(M$7="Actual",OFFSET(M50,0,VLOOKUP(COLUMN(M50),Config!$F$44:$G$52,2,FALSE)-COLUMN($E50)),SUMIF('Budget Details'!$C$9:$C$674,$B50,'Budget Details'!AR$9:AR$674))</f>
        <v>0</v>
      </c>
      <c r="N50" s="752">
        <f ca="1">IF(N$7="Actual",OFFSET(N50,0,VLOOKUP(COLUMN(N50),Config!$F$44:$G$52,2,FALSE)-COLUMN($E50)),SUMIF('Budget Details'!$C$9:$C$674,$B50,'Budget Details'!AS$9:AS$674))</f>
        <v>0</v>
      </c>
      <c r="O50" s="49">
        <f t="shared" ca="1" si="145"/>
        <v>9939850.5382389519</v>
      </c>
      <c r="P50" s="47">
        <f t="shared" ca="1" si="211"/>
        <v>0.16247716974498622</v>
      </c>
      <c r="S50" s="228"/>
      <c r="T50" s="34"/>
      <c r="U50" s="34"/>
      <c r="V50" s="34"/>
      <c r="W50" s="34"/>
      <c r="X50" s="34"/>
      <c r="Y50" s="34"/>
      <c r="Z50" s="34"/>
      <c r="AA50" s="34"/>
      <c r="AB50" s="34"/>
      <c r="AC50" s="49">
        <f t="shared" si="212"/>
        <v>0</v>
      </c>
      <c r="AD50" s="47">
        <f t="shared" ca="1" si="146"/>
        <v>-1</v>
      </c>
      <c r="AE50" s="47">
        <f t="shared" ca="1" si="147"/>
        <v>-1</v>
      </c>
      <c r="AH50" s="141">
        <f t="shared" si="148"/>
        <v>0</v>
      </c>
      <c r="AI50" s="228"/>
      <c r="AJ50" s="34"/>
      <c r="AK50" s="34"/>
      <c r="AL50" s="34"/>
      <c r="AM50" s="34"/>
      <c r="AN50" s="34"/>
      <c r="AO50" s="34"/>
      <c r="AP50" s="34"/>
      <c r="AQ50" s="34"/>
      <c r="AR50" s="49">
        <f t="shared" si="213"/>
        <v>0</v>
      </c>
      <c r="AS50" s="47" t="str">
        <f t="shared" si="149"/>
        <v/>
      </c>
      <c r="AT50" s="47">
        <f t="shared" ca="1" si="150"/>
        <v>-1</v>
      </c>
      <c r="AW50" s="141">
        <f t="shared" si="151"/>
        <v>0</v>
      </c>
      <c r="AX50" s="162">
        <f t="shared" si="152"/>
        <v>0</v>
      </c>
      <c r="AY50" s="228"/>
      <c r="AZ50" s="34"/>
      <c r="BA50" s="34"/>
      <c r="BB50" s="34"/>
      <c r="BC50" s="34"/>
      <c r="BD50" s="34"/>
      <c r="BE50" s="34"/>
      <c r="BF50" s="34"/>
      <c r="BG50" s="49">
        <f t="shared" si="214"/>
        <v>0</v>
      </c>
      <c r="BH50" s="47" t="str">
        <f t="shared" si="153"/>
        <v/>
      </c>
      <c r="BI50" s="47">
        <f t="shared" ca="1" si="154"/>
        <v>-1</v>
      </c>
      <c r="BL50" s="141">
        <f t="shared" si="155"/>
        <v>0</v>
      </c>
      <c r="BM50" s="162">
        <f t="shared" si="156"/>
        <v>0</v>
      </c>
      <c r="BN50" s="162">
        <f t="shared" si="157"/>
        <v>0</v>
      </c>
      <c r="BO50" s="228"/>
      <c r="BP50" s="34"/>
      <c r="BQ50" s="34"/>
      <c r="BR50" s="34"/>
      <c r="BS50" s="34"/>
      <c r="BT50" s="34"/>
      <c r="BU50" s="34"/>
      <c r="BV50" s="49">
        <f t="shared" si="215"/>
        <v>0</v>
      </c>
      <c r="BW50" s="47" t="str">
        <f t="shared" si="158"/>
        <v/>
      </c>
      <c r="BX50" s="47">
        <f t="shared" ca="1" si="159"/>
        <v>-1</v>
      </c>
      <c r="CA50" s="141">
        <f t="shared" si="160"/>
        <v>0</v>
      </c>
      <c r="CB50" s="162">
        <f t="shared" si="161"/>
        <v>0</v>
      </c>
      <c r="CC50" s="162">
        <f t="shared" si="162"/>
        <v>0</v>
      </c>
      <c r="CD50" s="162">
        <f t="shared" si="163"/>
        <v>0</v>
      </c>
      <c r="CE50" s="228"/>
      <c r="CF50" s="34"/>
      <c r="CG50" s="34"/>
      <c r="CH50" s="34"/>
      <c r="CI50" s="34"/>
      <c r="CJ50" s="34"/>
      <c r="CK50" s="49">
        <f t="shared" si="216"/>
        <v>0</v>
      </c>
      <c r="CL50" s="47" t="str">
        <f t="shared" si="164"/>
        <v/>
      </c>
      <c r="CM50" s="47">
        <f t="shared" ca="1" si="165"/>
        <v>-1</v>
      </c>
      <c r="CP50" s="141">
        <f t="shared" si="166"/>
        <v>0</v>
      </c>
      <c r="CQ50" s="162">
        <f t="shared" si="167"/>
        <v>0</v>
      </c>
      <c r="CR50" s="162">
        <f t="shared" si="168"/>
        <v>0</v>
      </c>
      <c r="CS50" s="162">
        <f t="shared" si="169"/>
        <v>0</v>
      </c>
      <c r="CT50" s="162">
        <f t="shared" si="170"/>
        <v>0</v>
      </c>
      <c r="CU50" s="228"/>
      <c r="CV50" s="34"/>
      <c r="CW50" s="34"/>
      <c r="CX50" s="34"/>
      <c r="CY50" s="34"/>
      <c r="CZ50" s="49">
        <f t="shared" si="217"/>
        <v>0</v>
      </c>
      <c r="DA50" s="47" t="str">
        <f t="shared" si="171"/>
        <v/>
      </c>
      <c r="DB50" s="47">
        <f t="shared" ca="1" si="172"/>
        <v>-1</v>
      </c>
      <c r="DE50" s="141">
        <f t="shared" si="173"/>
        <v>0</v>
      </c>
      <c r="DF50" s="162">
        <f t="shared" si="174"/>
        <v>0</v>
      </c>
      <c r="DG50" s="162">
        <f t="shared" si="175"/>
        <v>0</v>
      </c>
      <c r="DH50" s="162">
        <f t="shared" si="176"/>
        <v>0</v>
      </c>
      <c r="DI50" s="162">
        <f t="shared" si="177"/>
        <v>0</v>
      </c>
      <c r="DJ50" s="162">
        <f t="shared" si="178"/>
        <v>0</v>
      </c>
      <c r="DK50" s="228"/>
      <c r="DL50" s="34"/>
      <c r="DM50" s="34"/>
      <c r="DN50" s="34"/>
      <c r="DO50" s="49">
        <f t="shared" si="218"/>
        <v>0</v>
      </c>
      <c r="DP50" s="47" t="str">
        <f t="shared" si="179"/>
        <v/>
      </c>
      <c r="DQ50" s="47">
        <f t="shared" ca="1" si="180"/>
        <v>-1</v>
      </c>
      <c r="DT50" s="141">
        <f t="shared" si="181"/>
        <v>0</v>
      </c>
      <c r="DU50" s="162">
        <f t="shared" si="182"/>
        <v>0</v>
      </c>
      <c r="DV50" s="162">
        <f t="shared" si="183"/>
        <v>0</v>
      </c>
      <c r="DW50" s="162">
        <f t="shared" si="184"/>
        <v>0</v>
      </c>
      <c r="DX50" s="162">
        <f t="shared" si="185"/>
        <v>0</v>
      </c>
      <c r="DY50" s="162">
        <f t="shared" si="186"/>
        <v>0</v>
      </c>
      <c r="DZ50" s="162">
        <f t="shared" si="187"/>
        <v>0</v>
      </c>
      <c r="EA50" s="228"/>
      <c r="EB50" s="34"/>
      <c r="EC50" s="34"/>
      <c r="ED50" s="49">
        <f t="shared" si="219"/>
        <v>0</v>
      </c>
      <c r="EE50" s="47" t="str">
        <f t="shared" si="188"/>
        <v/>
      </c>
      <c r="EF50" s="47">
        <f t="shared" ca="1" si="189"/>
        <v>-1</v>
      </c>
      <c r="EI50" s="141">
        <f t="shared" si="190"/>
        <v>0</v>
      </c>
      <c r="EJ50" s="162">
        <f t="shared" si="191"/>
        <v>0</v>
      </c>
      <c r="EK50" s="162">
        <f t="shared" si="192"/>
        <v>0</v>
      </c>
      <c r="EL50" s="162">
        <f t="shared" si="193"/>
        <v>0</v>
      </c>
      <c r="EM50" s="162">
        <f t="shared" si="194"/>
        <v>0</v>
      </c>
      <c r="EN50" s="162">
        <f t="shared" si="195"/>
        <v>0</v>
      </c>
      <c r="EO50" s="162">
        <f t="shared" si="196"/>
        <v>0</v>
      </c>
      <c r="EP50" s="162">
        <f t="shared" si="197"/>
        <v>0</v>
      </c>
      <c r="EQ50" s="228"/>
      <c r="ER50" s="34"/>
      <c r="ES50" s="49">
        <f t="shared" si="220"/>
        <v>0</v>
      </c>
      <c r="ET50" s="47" t="str">
        <f t="shared" si="198"/>
        <v/>
      </c>
      <c r="EU50" s="47">
        <f t="shared" ca="1" si="199"/>
        <v>-1</v>
      </c>
      <c r="EX50" s="141">
        <f t="shared" si="200"/>
        <v>0</v>
      </c>
      <c r="EY50" s="162">
        <f t="shared" si="201"/>
        <v>0</v>
      </c>
      <c r="EZ50" s="162">
        <f t="shared" si="202"/>
        <v>0</v>
      </c>
      <c r="FA50" s="162">
        <f t="shared" si="203"/>
        <v>0</v>
      </c>
      <c r="FB50" s="162">
        <f t="shared" si="204"/>
        <v>0</v>
      </c>
      <c r="FC50" s="162">
        <f t="shared" si="205"/>
        <v>0</v>
      </c>
      <c r="FD50" s="162">
        <f t="shared" si="206"/>
        <v>0</v>
      </c>
      <c r="FE50" s="162">
        <f t="shared" si="207"/>
        <v>0</v>
      </c>
      <c r="FF50" s="162">
        <f t="shared" si="208"/>
        <v>0</v>
      </c>
      <c r="FG50" s="228"/>
      <c r="FH50" s="49">
        <f t="shared" si="221"/>
        <v>0</v>
      </c>
      <c r="FI50" s="47" t="str">
        <f t="shared" si="209"/>
        <v/>
      </c>
      <c r="FJ50" s="47">
        <f t="shared" ca="1" si="210"/>
        <v>-1</v>
      </c>
    </row>
    <row r="51" spans="2:167" ht="15" customHeight="1" outlineLevel="1" x14ac:dyDescent="0.2">
      <c r="B51" s="797" t="str">
        <f>IF('General Information'!B77&lt;&gt;"",'General Information'!B77,"N/A")</f>
        <v>ICRISAT</v>
      </c>
      <c r="C51" s="797"/>
      <c r="E51" s="751">
        <f ca="1">IF(E$7="Actual",OFFSET(E51,0,VLOOKUP(COLUMN(E51),Config!$F$44:$G$52,2,FALSE)-COLUMN($E51)),SUMIF('Budget Details'!$C$9:$C$674,$B51,'Budget Details'!AJ$9:AJ$674))</f>
        <v>1984985.7</v>
      </c>
      <c r="F51" s="751">
        <f ca="1">IF(F$7="Actual",OFFSET(F51,0,VLOOKUP(COLUMN(F51),Config!$F$44:$G$52,2,FALSE)-COLUMN($E51)),SUMIF('Budget Details'!$C$9:$C$674,$B51,'Budget Details'!AK$9:AK$674))</f>
        <v>1984985.7</v>
      </c>
      <c r="G51" s="751">
        <f ca="1">IF(G$7="Actual",OFFSET(G51,0,VLOOKUP(COLUMN(G51),Config!$F$44:$G$52,2,FALSE)-COLUMN($E51)),SUMIF('Budget Details'!$C$9:$C$674,$B51,'Budget Details'!AL$9:AL$674))</f>
        <v>1984985.7</v>
      </c>
      <c r="H51" s="751">
        <f ca="1">IF(H$7="Actual",OFFSET(H51,0,VLOOKUP(COLUMN(H51),Config!$F$44:$G$52,2,FALSE)-COLUMN($E51)),SUMIF('Budget Details'!$C$9:$C$674,$B51,'Budget Details'!AM$9:AM$674))</f>
        <v>1984985.7</v>
      </c>
      <c r="I51" s="751">
        <f ca="1">IF(I$7="Actual",OFFSET(I51,0,VLOOKUP(COLUMN(I51),Config!$F$44:$G$52,2,FALSE)-COLUMN($E51)),SUMIF('Budget Details'!$C$9:$C$674,$B51,'Budget Details'!AN$9:AN$674))</f>
        <v>1984985.7</v>
      </c>
      <c r="J51" s="751">
        <f ca="1">IF(J$7="Actual",OFFSET(J51,0,VLOOKUP(COLUMN(J51),Config!$F$44:$G$52,2,FALSE)-COLUMN($E51)),SUMIF('Budget Details'!$C$9:$C$674,$B51,'Budget Details'!AO$9:AO$674))</f>
        <v>1984985.7</v>
      </c>
      <c r="K51" s="751">
        <f ca="1">IF(K$7="Actual",OFFSET(K51,0,VLOOKUP(COLUMN(K51),Config!$F$44:$G$52,2,FALSE)-COLUMN($E51)),SUMIF('Budget Details'!$C$9:$C$674,$B51,'Budget Details'!AP$9:AP$674))</f>
        <v>0</v>
      </c>
      <c r="L51" s="751">
        <f ca="1">IF(L$7="Actual",OFFSET(L51,0,VLOOKUP(COLUMN(L51),Config!$F$44:$G$52,2,FALSE)-COLUMN($E51)),SUMIF('Budget Details'!$C$9:$C$674,$B51,'Budget Details'!AQ$9:AQ$674))</f>
        <v>0</v>
      </c>
      <c r="M51" s="751">
        <f ca="1">IF(M$7="Actual",OFFSET(M51,0,VLOOKUP(COLUMN(M51),Config!$F$44:$G$52,2,FALSE)-COLUMN($E51)),SUMIF('Budget Details'!$C$9:$C$674,$B51,'Budget Details'!AR$9:AR$674))</f>
        <v>0</v>
      </c>
      <c r="N51" s="752">
        <f ca="1">IF(N$7="Actual",OFFSET(N51,0,VLOOKUP(COLUMN(N51),Config!$F$44:$G$52,2,FALSE)-COLUMN($E51)),SUMIF('Budget Details'!$C$9:$C$674,$B51,'Budget Details'!AS$9:AS$674))</f>
        <v>0</v>
      </c>
      <c r="O51" s="49">
        <f t="shared" ca="1" si="145"/>
        <v>11909914.199999999</v>
      </c>
      <c r="P51" s="47">
        <f t="shared" ca="1" si="211"/>
        <v>0.19467990425784232</v>
      </c>
      <c r="S51" s="228"/>
      <c r="T51" s="34"/>
      <c r="U51" s="34"/>
      <c r="V51" s="34"/>
      <c r="W51" s="34"/>
      <c r="X51" s="34"/>
      <c r="Y51" s="34"/>
      <c r="Z51" s="34"/>
      <c r="AA51" s="34"/>
      <c r="AB51" s="34"/>
      <c r="AC51" s="49">
        <f t="shared" si="212"/>
        <v>0</v>
      </c>
      <c r="AD51" s="47">
        <f t="shared" ca="1" si="146"/>
        <v>-1</v>
      </c>
      <c r="AE51" s="47">
        <f t="shared" ca="1" si="147"/>
        <v>-1</v>
      </c>
      <c r="AH51" s="141">
        <f t="shared" si="148"/>
        <v>0</v>
      </c>
      <c r="AI51" s="228"/>
      <c r="AJ51" s="34"/>
      <c r="AK51" s="34"/>
      <c r="AL51" s="34"/>
      <c r="AM51" s="34"/>
      <c r="AN51" s="34"/>
      <c r="AO51" s="34"/>
      <c r="AP51" s="34"/>
      <c r="AQ51" s="34"/>
      <c r="AR51" s="49">
        <f t="shared" si="213"/>
        <v>0</v>
      </c>
      <c r="AS51" s="47" t="str">
        <f t="shared" si="149"/>
        <v/>
      </c>
      <c r="AT51" s="47">
        <f t="shared" ca="1" si="150"/>
        <v>-1</v>
      </c>
      <c r="AW51" s="141">
        <f t="shared" si="151"/>
        <v>0</v>
      </c>
      <c r="AX51" s="162">
        <f t="shared" si="152"/>
        <v>0</v>
      </c>
      <c r="AY51" s="228"/>
      <c r="AZ51" s="34"/>
      <c r="BA51" s="34"/>
      <c r="BB51" s="34"/>
      <c r="BC51" s="34"/>
      <c r="BD51" s="34"/>
      <c r="BE51" s="34"/>
      <c r="BF51" s="34"/>
      <c r="BG51" s="49">
        <f t="shared" si="214"/>
        <v>0</v>
      </c>
      <c r="BH51" s="47" t="str">
        <f t="shared" si="153"/>
        <v/>
      </c>
      <c r="BI51" s="47">
        <f t="shared" ca="1" si="154"/>
        <v>-1</v>
      </c>
      <c r="BL51" s="141">
        <f t="shared" si="155"/>
        <v>0</v>
      </c>
      <c r="BM51" s="162">
        <f t="shared" si="156"/>
        <v>0</v>
      </c>
      <c r="BN51" s="162">
        <f t="shared" si="157"/>
        <v>0</v>
      </c>
      <c r="BO51" s="228"/>
      <c r="BP51" s="34"/>
      <c r="BQ51" s="34"/>
      <c r="BR51" s="34"/>
      <c r="BS51" s="34"/>
      <c r="BT51" s="34"/>
      <c r="BU51" s="34"/>
      <c r="BV51" s="49">
        <f t="shared" si="215"/>
        <v>0</v>
      </c>
      <c r="BW51" s="47" t="str">
        <f t="shared" si="158"/>
        <v/>
      </c>
      <c r="BX51" s="47">
        <f t="shared" ca="1" si="159"/>
        <v>-1</v>
      </c>
      <c r="CA51" s="141">
        <f t="shared" si="160"/>
        <v>0</v>
      </c>
      <c r="CB51" s="162">
        <f t="shared" si="161"/>
        <v>0</v>
      </c>
      <c r="CC51" s="162">
        <f t="shared" si="162"/>
        <v>0</v>
      </c>
      <c r="CD51" s="162">
        <f t="shared" si="163"/>
        <v>0</v>
      </c>
      <c r="CE51" s="228"/>
      <c r="CF51" s="34"/>
      <c r="CG51" s="34"/>
      <c r="CH51" s="34"/>
      <c r="CI51" s="34"/>
      <c r="CJ51" s="34"/>
      <c r="CK51" s="49">
        <f t="shared" si="216"/>
        <v>0</v>
      </c>
      <c r="CL51" s="47" t="str">
        <f t="shared" si="164"/>
        <v/>
      </c>
      <c r="CM51" s="47">
        <f t="shared" ca="1" si="165"/>
        <v>-1</v>
      </c>
      <c r="CP51" s="141">
        <f t="shared" si="166"/>
        <v>0</v>
      </c>
      <c r="CQ51" s="162">
        <f t="shared" si="167"/>
        <v>0</v>
      </c>
      <c r="CR51" s="162">
        <f t="shared" si="168"/>
        <v>0</v>
      </c>
      <c r="CS51" s="162">
        <f t="shared" si="169"/>
        <v>0</v>
      </c>
      <c r="CT51" s="162">
        <f t="shared" si="170"/>
        <v>0</v>
      </c>
      <c r="CU51" s="228"/>
      <c r="CV51" s="34"/>
      <c r="CW51" s="34"/>
      <c r="CX51" s="34"/>
      <c r="CY51" s="34"/>
      <c r="CZ51" s="49">
        <f t="shared" si="217"/>
        <v>0</v>
      </c>
      <c r="DA51" s="47" t="str">
        <f t="shared" si="171"/>
        <v/>
      </c>
      <c r="DB51" s="47">
        <f t="shared" ca="1" si="172"/>
        <v>-1</v>
      </c>
      <c r="DE51" s="141">
        <f t="shared" si="173"/>
        <v>0</v>
      </c>
      <c r="DF51" s="162">
        <f t="shared" si="174"/>
        <v>0</v>
      </c>
      <c r="DG51" s="162">
        <f t="shared" si="175"/>
        <v>0</v>
      </c>
      <c r="DH51" s="162">
        <f t="shared" si="176"/>
        <v>0</v>
      </c>
      <c r="DI51" s="162">
        <f t="shared" si="177"/>
        <v>0</v>
      </c>
      <c r="DJ51" s="162">
        <f t="shared" si="178"/>
        <v>0</v>
      </c>
      <c r="DK51" s="228"/>
      <c r="DL51" s="34"/>
      <c r="DM51" s="34"/>
      <c r="DN51" s="34"/>
      <c r="DO51" s="49">
        <f t="shared" si="218"/>
        <v>0</v>
      </c>
      <c r="DP51" s="47" t="str">
        <f t="shared" si="179"/>
        <v/>
      </c>
      <c r="DQ51" s="47">
        <f t="shared" ca="1" si="180"/>
        <v>-1</v>
      </c>
      <c r="DT51" s="141">
        <f t="shared" si="181"/>
        <v>0</v>
      </c>
      <c r="DU51" s="162">
        <f t="shared" si="182"/>
        <v>0</v>
      </c>
      <c r="DV51" s="162">
        <f t="shared" si="183"/>
        <v>0</v>
      </c>
      <c r="DW51" s="162">
        <f t="shared" si="184"/>
        <v>0</v>
      </c>
      <c r="DX51" s="162">
        <f t="shared" si="185"/>
        <v>0</v>
      </c>
      <c r="DY51" s="162">
        <f t="shared" si="186"/>
        <v>0</v>
      </c>
      <c r="DZ51" s="162">
        <f t="shared" si="187"/>
        <v>0</v>
      </c>
      <c r="EA51" s="228"/>
      <c r="EB51" s="34"/>
      <c r="EC51" s="34"/>
      <c r="ED51" s="49">
        <f t="shared" si="219"/>
        <v>0</v>
      </c>
      <c r="EE51" s="47" t="str">
        <f t="shared" si="188"/>
        <v/>
      </c>
      <c r="EF51" s="47">
        <f t="shared" ca="1" si="189"/>
        <v>-1</v>
      </c>
      <c r="EI51" s="141">
        <f t="shared" si="190"/>
        <v>0</v>
      </c>
      <c r="EJ51" s="162">
        <f t="shared" si="191"/>
        <v>0</v>
      </c>
      <c r="EK51" s="162">
        <f t="shared" si="192"/>
        <v>0</v>
      </c>
      <c r="EL51" s="162">
        <f t="shared" si="193"/>
        <v>0</v>
      </c>
      <c r="EM51" s="162">
        <f t="shared" si="194"/>
        <v>0</v>
      </c>
      <c r="EN51" s="162">
        <f t="shared" si="195"/>
        <v>0</v>
      </c>
      <c r="EO51" s="162">
        <f t="shared" si="196"/>
        <v>0</v>
      </c>
      <c r="EP51" s="162">
        <f t="shared" si="197"/>
        <v>0</v>
      </c>
      <c r="EQ51" s="228"/>
      <c r="ER51" s="34"/>
      <c r="ES51" s="49">
        <f t="shared" si="220"/>
        <v>0</v>
      </c>
      <c r="ET51" s="47" t="str">
        <f t="shared" si="198"/>
        <v/>
      </c>
      <c r="EU51" s="47">
        <f t="shared" ca="1" si="199"/>
        <v>-1</v>
      </c>
      <c r="EX51" s="141">
        <f t="shared" si="200"/>
        <v>0</v>
      </c>
      <c r="EY51" s="162">
        <f t="shared" si="201"/>
        <v>0</v>
      </c>
      <c r="EZ51" s="162">
        <f t="shared" si="202"/>
        <v>0</v>
      </c>
      <c r="FA51" s="162">
        <f t="shared" si="203"/>
        <v>0</v>
      </c>
      <c r="FB51" s="162">
        <f t="shared" si="204"/>
        <v>0</v>
      </c>
      <c r="FC51" s="162">
        <f t="shared" si="205"/>
        <v>0</v>
      </c>
      <c r="FD51" s="162">
        <f t="shared" si="206"/>
        <v>0</v>
      </c>
      <c r="FE51" s="162">
        <f t="shared" si="207"/>
        <v>0</v>
      </c>
      <c r="FF51" s="162">
        <f t="shared" si="208"/>
        <v>0</v>
      </c>
      <c r="FG51" s="228"/>
      <c r="FH51" s="49">
        <f t="shared" si="221"/>
        <v>0</v>
      </c>
      <c r="FI51" s="47" t="str">
        <f t="shared" si="209"/>
        <v/>
      </c>
      <c r="FJ51" s="47">
        <f t="shared" ca="1" si="210"/>
        <v>-1</v>
      </c>
    </row>
    <row r="52" spans="2:167" ht="15" customHeight="1" outlineLevel="1" x14ac:dyDescent="0.2">
      <c r="B52" s="797" t="str">
        <f>IF('General Information'!B78&lt;&gt;"",'General Information'!B78,"N/A")</f>
        <v>IFPRI</v>
      </c>
      <c r="C52" s="797"/>
      <c r="E52" s="751">
        <f ca="1">IF(E$7="Actual",OFFSET(E52,0,VLOOKUP(COLUMN(E52),Config!$F$44:$G$52,2,FALSE)-COLUMN($E52)),SUMIF('Budget Details'!$C$9:$C$674,$B52,'Budget Details'!AJ$9:AJ$674))</f>
        <v>718137.57525908435</v>
      </c>
      <c r="F52" s="751">
        <f ca="1">IF(F$7="Actual",OFFSET(F52,0,VLOOKUP(COLUMN(F52),Config!$F$44:$G$52,2,FALSE)-COLUMN($E52)),SUMIF('Budget Details'!$C$9:$C$674,$B52,'Budget Details'!AK$9:AK$674))</f>
        <v>718042.52802505717</v>
      </c>
      <c r="G52" s="751">
        <f ca="1">IF(G$7="Actual",OFFSET(G52,0,VLOOKUP(COLUMN(G52),Config!$F$44:$G$52,2,FALSE)-COLUMN($E52)),SUMIF('Budget Details'!$C$9:$C$674,$B52,'Budget Details'!AL$9:AL$674))</f>
        <v>718134.41763191391</v>
      </c>
      <c r="H52" s="751">
        <f ca="1">IF(H$7="Actual",OFFSET(H52,0,VLOOKUP(COLUMN(H52),Config!$F$44:$G$52,2,FALSE)-COLUMN($E52)),SUMIF('Budget Details'!$C$9:$C$674,$B52,'Budget Details'!AM$9:AM$674))</f>
        <v>718118.70034341887</v>
      </c>
      <c r="I52" s="751">
        <f ca="1">IF(I$7="Actual",OFFSET(I52,0,VLOOKUP(COLUMN(I52),Config!$F$44:$G$52,2,FALSE)-COLUMN($E52)),SUMIF('Budget Details'!$C$9:$C$674,$B52,'Budget Details'!AN$9:AN$674))</f>
        <v>718102.15201753529</v>
      </c>
      <c r="J52" s="751">
        <f ca="1">IF(J$7="Actual",OFFSET(J52,0,VLOOKUP(COLUMN(J52),Config!$F$44:$G$52,2,FALSE)-COLUMN($E52)),SUMIF('Budget Details'!$C$9:$C$674,$B52,'Budget Details'!AO$9:AO$674))</f>
        <v>718141.41799975024</v>
      </c>
      <c r="K52" s="751">
        <f ca="1">IF(K$7="Actual",OFFSET(K52,0,VLOOKUP(COLUMN(K52),Config!$F$44:$G$52,2,FALSE)-COLUMN($E52)),SUMIF('Budget Details'!$C$9:$C$674,$B52,'Budget Details'!AP$9:AP$674))</f>
        <v>0</v>
      </c>
      <c r="L52" s="751">
        <f ca="1">IF(L$7="Actual",OFFSET(L52,0,VLOOKUP(COLUMN(L52),Config!$F$44:$G$52,2,FALSE)-COLUMN($E52)),SUMIF('Budget Details'!$C$9:$C$674,$B52,'Budget Details'!AQ$9:AQ$674))</f>
        <v>0</v>
      </c>
      <c r="M52" s="751">
        <f ca="1">IF(M$7="Actual",OFFSET(M52,0,VLOOKUP(COLUMN(M52),Config!$F$44:$G$52,2,FALSE)-COLUMN($E52)),SUMIF('Budget Details'!$C$9:$C$674,$B52,'Budget Details'!AR$9:AR$674))</f>
        <v>0</v>
      </c>
      <c r="N52" s="752">
        <f ca="1">IF(N$7="Actual",OFFSET(N52,0,VLOOKUP(COLUMN(N52),Config!$F$44:$G$52,2,FALSE)-COLUMN($E52)),SUMIF('Budget Details'!$C$9:$C$674,$B52,'Budget Details'!AS$9:AS$674))</f>
        <v>0</v>
      </c>
      <c r="O52" s="49">
        <f t="shared" ca="1" si="145"/>
        <v>4308676.7912767595</v>
      </c>
      <c r="P52" s="47">
        <f t="shared" ca="1" si="211"/>
        <v>7.042979245003686E-2</v>
      </c>
      <c r="S52" s="228"/>
      <c r="T52" s="34"/>
      <c r="U52" s="34"/>
      <c r="V52" s="34"/>
      <c r="W52" s="34"/>
      <c r="X52" s="34"/>
      <c r="Y52" s="34"/>
      <c r="Z52" s="34"/>
      <c r="AA52" s="34"/>
      <c r="AB52" s="34"/>
      <c r="AC52" s="49">
        <f t="shared" si="212"/>
        <v>0</v>
      </c>
      <c r="AD52" s="47">
        <f t="shared" ca="1" si="146"/>
        <v>-1</v>
      </c>
      <c r="AE52" s="47">
        <f t="shared" ca="1" si="147"/>
        <v>-1</v>
      </c>
      <c r="AH52" s="141">
        <f t="shared" si="148"/>
        <v>0</v>
      </c>
      <c r="AI52" s="228"/>
      <c r="AJ52" s="34"/>
      <c r="AK52" s="34"/>
      <c r="AL52" s="34"/>
      <c r="AM52" s="34"/>
      <c r="AN52" s="34"/>
      <c r="AO52" s="34"/>
      <c r="AP52" s="34"/>
      <c r="AQ52" s="34"/>
      <c r="AR52" s="49">
        <f t="shared" si="213"/>
        <v>0</v>
      </c>
      <c r="AS52" s="47" t="str">
        <f t="shared" si="149"/>
        <v/>
      </c>
      <c r="AT52" s="47">
        <f t="shared" ca="1" si="150"/>
        <v>-1</v>
      </c>
      <c r="AW52" s="141">
        <f t="shared" si="151"/>
        <v>0</v>
      </c>
      <c r="AX52" s="162">
        <f t="shared" si="152"/>
        <v>0</v>
      </c>
      <c r="AY52" s="228"/>
      <c r="AZ52" s="34"/>
      <c r="BA52" s="34"/>
      <c r="BB52" s="34"/>
      <c r="BC52" s="34"/>
      <c r="BD52" s="34"/>
      <c r="BE52" s="34"/>
      <c r="BF52" s="34"/>
      <c r="BG52" s="49">
        <f t="shared" si="214"/>
        <v>0</v>
      </c>
      <c r="BH52" s="47" t="str">
        <f t="shared" si="153"/>
        <v/>
      </c>
      <c r="BI52" s="47">
        <f t="shared" ca="1" si="154"/>
        <v>-1</v>
      </c>
      <c r="BL52" s="141">
        <f t="shared" si="155"/>
        <v>0</v>
      </c>
      <c r="BM52" s="162">
        <f t="shared" si="156"/>
        <v>0</v>
      </c>
      <c r="BN52" s="162">
        <f t="shared" si="157"/>
        <v>0</v>
      </c>
      <c r="BO52" s="228"/>
      <c r="BP52" s="34"/>
      <c r="BQ52" s="34"/>
      <c r="BR52" s="34"/>
      <c r="BS52" s="34"/>
      <c r="BT52" s="34"/>
      <c r="BU52" s="34"/>
      <c r="BV52" s="49">
        <f t="shared" si="215"/>
        <v>0</v>
      </c>
      <c r="BW52" s="47" t="str">
        <f t="shared" si="158"/>
        <v/>
      </c>
      <c r="BX52" s="47">
        <f t="shared" ca="1" si="159"/>
        <v>-1</v>
      </c>
      <c r="CA52" s="141">
        <f t="shared" si="160"/>
        <v>0</v>
      </c>
      <c r="CB52" s="162">
        <f t="shared" si="161"/>
        <v>0</v>
      </c>
      <c r="CC52" s="162">
        <f t="shared" si="162"/>
        <v>0</v>
      </c>
      <c r="CD52" s="162">
        <f t="shared" si="163"/>
        <v>0</v>
      </c>
      <c r="CE52" s="228"/>
      <c r="CF52" s="34"/>
      <c r="CG52" s="34"/>
      <c r="CH52" s="34"/>
      <c r="CI52" s="34"/>
      <c r="CJ52" s="34"/>
      <c r="CK52" s="49">
        <f t="shared" si="216"/>
        <v>0</v>
      </c>
      <c r="CL52" s="47" t="str">
        <f t="shared" si="164"/>
        <v/>
      </c>
      <c r="CM52" s="47">
        <f t="shared" ca="1" si="165"/>
        <v>-1</v>
      </c>
      <c r="CP52" s="141">
        <f t="shared" si="166"/>
        <v>0</v>
      </c>
      <c r="CQ52" s="162">
        <f t="shared" si="167"/>
        <v>0</v>
      </c>
      <c r="CR52" s="162">
        <f t="shared" si="168"/>
        <v>0</v>
      </c>
      <c r="CS52" s="162">
        <f t="shared" si="169"/>
        <v>0</v>
      </c>
      <c r="CT52" s="162">
        <f t="shared" si="170"/>
        <v>0</v>
      </c>
      <c r="CU52" s="228"/>
      <c r="CV52" s="34"/>
      <c r="CW52" s="34"/>
      <c r="CX52" s="34"/>
      <c r="CY52" s="34"/>
      <c r="CZ52" s="49">
        <f t="shared" si="217"/>
        <v>0</v>
      </c>
      <c r="DA52" s="47" t="str">
        <f t="shared" si="171"/>
        <v/>
      </c>
      <c r="DB52" s="47">
        <f t="shared" ca="1" si="172"/>
        <v>-1</v>
      </c>
      <c r="DE52" s="141">
        <f t="shared" si="173"/>
        <v>0</v>
      </c>
      <c r="DF52" s="162">
        <f t="shared" si="174"/>
        <v>0</v>
      </c>
      <c r="DG52" s="162">
        <f t="shared" si="175"/>
        <v>0</v>
      </c>
      <c r="DH52" s="162">
        <f t="shared" si="176"/>
        <v>0</v>
      </c>
      <c r="DI52" s="162">
        <f t="shared" si="177"/>
        <v>0</v>
      </c>
      <c r="DJ52" s="162">
        <f t="shared" si="178"/>
        <v>0</v>
      </c>
      <c r="DK52" s="228"/>
      <c r="DL52" s="34"/>
      <c r="DM52" s="34"/>
      <c r="DN52" s="34"/>
      <c r="DO52" s="49">
        <f t="shared" si="218"/>
        <v>0</v>
      </c>
      <c r="DP52" s="47" t="str">
        <f t="shared" si="179"/>
        <v/>
      </c>
      <c r="DQ52" s="47">
        <f t="shared" ca="1" si="180"/>
        <v>-1</v>
      </c>
      <c r="DT52" s="141">
        <f t="shared" si="181"/>
        <v>0</v>
      </c>
      <c r="DU52" s="162">
        <f t="shared" si="182"/>
        <v>0</v>
      </c>
      <c r="DV52" s="162">
        <f t="shared" si="183"/>
        <v>0</v>
      </c>
      <c r="DW52" s="162">
        <f t="shared" si="184"/>
        <v>0</v>
      </c>
      <c r="DX52" s="162">
        <f t="shared" si="185"/>
        <v>0</v>
      </c>
      <c r="DY52" s="162">
        <f t="shared" si="186"/>
        <v>0</v>
      </c>
      <c r="DZ52" s="162">
        <f t="shared" si="187"/>
        <v>0</v>
      </c>
      <c r="EA52" s="228"/>
      <c r="EB52" s="34"/>
      <c r="EC52" s="34"/>
      <c r="ED52" s="49">
        <f t="shared" si="219"/>
        <v>0</v>
      </c>
      <c r="EE52" s="47" t="str">
        <f t="shared" si="188"/>
        <v/>
      </c>
      <c r="EF52" s="47">
        <f t="shared" ca="1" si="189"/>
        <v>-1</v>
      </c>
      <c r="EI52" s="141">
        <f t="shared" si="190"/>
        <v>0</v>
      </c>
      <c r="EJ52" s="162">
        <f t="shared" si="191"/>
        <v>0</v>
      </c>
      <c r="EK52" s="162">
        <f t="shared" si="192"/>
        <v>0</v>
      </c>
      <c r="EL52" s="162">
        <f t="shared" si="193"/>
        <v>0</v>
      </c>
      <c r="EM52" s="162">
        <f t="shared" si="194"/>
        <v>0</v>
      </c>
      <c r="EN52" s="162">
        <f t="shared" si="195"/>
        <v>0</v>
      </c>
      <c r="EO52" s="162">
        <f t="shared" si="196"/>
        <v>0</v>
      </c>
      <c r="EP52" s="162">
        <f t="shared" si="197"/>
        <v>0</v>
      </c>
      <c r="EQ52" s="228"/>
      <c r="ER52" s="34"/>
      <c r="ES52" s="49">
        <f t="shared" si="220"/>
        <v>0</v>
      </c>
      <c r="ET52" s="47" t="str">
        <f t="shared" si="198"/>
        <v/>
      </c>
      <c r="EU52" s="47">
        <f t="shared" ca="1" si="199"/>
        <v>-1</v>
      </c>
      <c r="EX52" s="141">
        <f t="shared" si="200"/>
        <v>0</v>
      </c>
      <c r="EY52" s="162">
        <f t="shared" si="201"/>
        <v>0</v>
      </c>
      <c r="EZ52" s="162">
        <f t="shared" si="202"/>
        <v>0</v>
      </c>
      <c r="FA52" s="162">
        <f t="shared" si="203"/>
        <v>0</v>
      </c>
      <c r="FB52" s="162">
        <f t="shared" si="204"/>
        <v>0</v>
      </c>
      <c r="FC52" s="162">
        <f t="shared" si="205"/>
        <v>0</v>
      </c>
      <c r="FD52" s="162">
        <f t="shared" si="206"/>
        <v>0</v>
      </c>
      <c r="FE52" s="162">
        <f t="shared" si="207"/>
        <v>0</v>
      </c>
      <c r="FF52" s="162">
        <f t="shared" si="208"/>
        <v>0</v>
      </c>
      <c r="FG52" s="228"/>
      <c r="FH52" s="49">
        <f t="shared" si="221"/>
        <v>0</v>
      </c>
      <c r="FI52" s="47" t="str">
        <f t="shared" si="209"/>
        <v/>
      </c>
      <c r="FJ52" s="47">
        <f t="shared" ca="1" si="210"/>
        <v>-1</v>
      </c>
    </row>
    <row r="53" spans="2:167" ht="15" customHeight="1" outlineLevel="1" x14ac:dyDescent="0.2">
      <c r="B53" s="797" t="str">
        <f>IF('General Information'!B79&lt;&gt;"",'General Information'!B79,"N/A")</f>
        <v>IITA</v>
      </c>
      <c r="C53" s="797"/>
      <c r="E53" s="751">
        <f ca="1">IF(E$7="Actual",OFFSET(E53,0,VLOOKUP(COLUMN(E53),Config!$F$44:$G$52,2,FALSE)-COLUMN($E53)),SUMIF('Budget Details'!$C$9:$C$674,$B53,'Budget Details'!AJ$9:AJ$674))</f>
        <v>0</v>
      </c>
      <c r="F53" s="751">
        <f ca="1">IF(F$7="Actual",OFFSET(F53,0,VLOOKUP(COLUMN(F53),Config!$F$44:$G$52,2,FALSE)-COLUMN($E53)),SUMIF('Budget Details'!$C$9:$C$674,$B53,'Budget Details'!AK$9:AK$674))</f>
        <v>0</v>
      </c>
      <c r="G53" s="751">
        <f ca="1">IF(G$7="Actual",OFFSET(G53,0,VLOOKUP(COLUMN(G53),Config!$F$44:$G$52,2,FALSE)-COLUMN($E53)),SUMIF('Budget Details'!$C$9:$C$674,$B53,'Budget Details'!AL$9:AL$674))</f>
        <v>0</v>
      </c>
      <c r="H53" s="751">
        <f ca="1">IF(H$7="Actual",OFFSET(H53,0,VLOOKUP(COLUMN(H53),Config!$F$44:$G$52,2,FALSE)-COLUMN($E53)),SUMIF('Budget Details'!$C$9:$C$674,$B53,'Budget Details'!AM$9:AM$674))</f>
        <v>0</v>
      </c>
      <c r="I53" s="751">
        <f ca="1">IF(I$7="Actual",OFFSET(I53,0,VLOOKUP(COLUMN(I53),Config!$F$44:$G$52,2,FALSE)-COLUMN($E53)),SUMIF('Budget Details'!$C$9:$C$674,$B53,'Budget Details'!AN$9:AN$674))</f>
        <v>0</v>
      </c>
      <c r="J53" s="751">
        <f ca="1">IF(J$7="Actual",OFFSET(J53,0,VLOOKUP(COLUMN(J53),Config!$F$44:$G$52,2,FALSE)-COLUMN($E53)),SUMIF('Budget Details'!$C$9:$C$674,$B53,'Budget Details'!AO$9:AO$674))</f>
        <v>0</v>
      </c>
      <c r="K53" s="751">
        <f ca="1">IF(K$7="Actual",OFFSET(K53,0,VLOOKUP(COLUMN(K53),Config!$F$44:$G$52,2,FALSE)-COLUMN($E53)),SUMIF('Budget Details'!$C$9:$C$674,$B53,'Budget Details'!AP$9:AP$674))</f>
        <v>0</v>
      </c>
      <c r="L53" s="751">
        <f ca="1">IF(L$7="Actual",OFFSET(L53,0,VLOOKUP(COLUMN(L53),Config!$F$44:$G$52,2,FALSE)-COLUMN($E53)),SUMIF('Budget Details'!$C$9:$C$674,$B53,'Budget Details'!AQ$9:AQ$674))</f>
        <v>0</v>
      </c>
      <c r="M53" s="751">
        <f ca="1">IF(M$7="Actual",OFFSET(M53,0,VLOOKUP(COLUMN(M53),Config!$F$44:$G$52,2,FALSE)-COLUMN($E53)),SUMIF('Budget Details'!$C$9:$C$674,$B53,'Budget Details'!AR$9:AR$674))</f>
        <v>0</v>
      </c>
      <c r="N53" s="752">
        <f ca="1">IF(N$7="Actual",OFFSET(N53,0,VLOOKUP(COLUMN(N53),Config!$F$44:$G$52,2,FALSE)-COLUMN($E53)),SUMIF('Budget Details'!$C$9:$C$674,$B53,'Budget Details'!AS$9:AS$674))</f>
        <v>0</v>
      </c>
      <c r="O53" s="49">
        <f t="shared" ca="1" si="145"/>
        <v>0</v>
      </c>
      <c r="P53" s="47">
        <f t="shared" ca="1" si="211"/>
        <v>0</v>
      </c>
      <c r="S53" s="228"/>
      <c r="T53" s="34"/>
      <c r="U53" s="34"/>
      <c r="V53" s="34"/>
      <c r="W53" s="34"/>
      <c r="X53" s="34"/>
      <c r="Y53" s="34"/>
      <c r="Z53" s="34"/>
      <c r="AA53" s="34"/>
      <c r="AB53" s="34"/>
      <c r="AC53" s="49">
        <f t="shared" si="212"/>
        <v>0</v>
      </c>
      <c r="AD53" s="47" t="str">
        <f t="shared" ca="1" si="146"/>
        <v/>
      </c>
      <c r="AE53" s="47" t="str">
        <f t="shared" ca="1" si="147"/>
        <v/>
      </c>
      <c r="AH53" s="141">
        <f t="shared" si="148"/>
        <v>0</v>
      </c>
      <c r="AI53" s="228"/>
      <c r="AJ53" s="34"/>
      <c r="AK53" s="34"/>
      <c r="AL53" s="34"/>
      <c r="AM53" s="34"/>
      <c r="AN53" s="34"/>
      <c r="AO53" s="34"/>
      <c r="AP53" s="34"/>
      <c r="AQ53" s="34"/>
      <c r="AR53" s="49">
        <f t="shared" si="213"/>
        <v>0</v>
      </c>
      <c r="AS53" s="47" t="str">
        <f t="shared" si="149"/>
        <v/>
      </c>
      <c r="AT53" s="47" t="str">
        <f t="shared" ca="1" si="150"/>
        <v/>
      </c>
      <c r="AW53" s="141">
        <f t="shared" si="151"/>
        <v>0</v>
      </c>
      <c r="AX53" s="162">
        <f t="shared" si="152"/>
        <v>0</v>
      </c>
      <c r="AY53" s="228"/>
      <c r="AZ53" s="34"/>
      <c r="BA53" s="34"/>
      <c r="BB53" s="34"/>
      <c r="BC53" s="34"/>
      <c r="BD53" s="34"/>
      <c r="BE53" s="34"/>
      <c r="BF53" s="34"/>
      <c r="BG53" s="49">
        <f t="shared" si="214"/>
        <v>0</v>
      </c>
      <c r="BH53" s="47" t="str">
        <f t="shared" si="153"/>
        <v/>
      </c>
      <c r="BI53" s="47" t="str">
        <f t="shared" ca="1" si="154"/>
        <v/>
      </c>
      <c r="BL53" s="141">
        <f t="shared" si="155"/>
        <v>0</v>
      </c>
      <c r="BM53" s="162">
        <f t="shared" si="156"/>
        <v>0</v>
      </c>
      <c r="BN53" s="162">
        <f t="shared" si="157"/>
        <v>0</v>
      </c>
      <c r="BO53" s="228"/>
      <c r="BP53" s="34"/>
      <c r="BQ53" s="34"/>
      <c r="BR53" s="34"/>
      <c r="BS53" s="34"/>
      <c r="BT53" s="34"/>
      <c r="BU53" s="34"/>
      <c r="BV53" s="49">
        <f t="shared" si="215"/>
        <v>0</v>
      </c>
      <c r="BW53" s="47" t="str">
        <f t="shared" si="158"/>
        <v/>
      </c>
      <c r="BX53" s="47" t="str">
        <f t="shared" ca="1" si="159"/>
        <v/>
      </c>
      <c r="CA53" s="141">
        <f t="shared" si="160"/>
        <v>0</v>
      </c>
      <c r="CB53" s="162">
        <f t="shared" si="161"/>
        <v>0</v>
      </c>
      <c r="CC53" s="162">
        <f t="shared" si="162"/>
        <v>0</v>
      </c>
      <c r="CD53" s="162">
        <f t="shared" si="163"/>
        <v>0</v>
      </c>
      <c r="CE53" s="228"/>
      <c r="CF53" s="34"/>
      <c r="CG53" s="34"/>
      <c r="CH53" s="34"/>
      <c r="CI53" s="34"/>
      <c r="CJ53" s="34"/>
      <c r="CK53" s="49">
        <f t="shared" si="216"/>
        <v>0</v>
      </c>
      <c r="CL53" s="47" t="str">
        <f t="shared" si="164"/>
        <v/>
      </c>
      <c r="CM53" s="47" t="str">
        <f t="shared" ca="1" si="165"/>
        <v/>
      </c>
      <c r="CP53" s="141">
        <f t="shared" si="166"/>
        <v>0</v>
      </c>
      <c r="CQ53" s="162">
        <f t="shared" si="167"/>
        <v>0</v>
      </c>
      <c r="CR53" s="162">
        <f t="shared" si="168"/>
        <v>0</v>
      </c>
      <c r="CS53" s="162">
        <f t="shared" si="169"/>
        <v>0</v>
      </c>
      <c r="CT53" s="162">
        <f t="shared" si="170"/>
        <v>0</v>
      </c>
      <c r="CU53" s="228"/>
      <c r="CV53" s="34"/>
      <c r="CW53" s="34"/>
      <c r="CX53" s="34"/>
      <c r="CY53" s="34"/>
      <c r="CZ53" s="49">
        <f t="shared" si="217"/>
        <v>0</v>
      </c>
      <c r="DA53" s="47" t="str">
        <f t="shared" si="171"/>
        <v/>
      </c>
      <c r="DB53" s="47" t="str">
        <f t="shared" ca="1" si="172"/>
        <v/>
      </c>
      <c r="DE53" s="141">
        <f t="shared" si="173"/>
        <v>0</v>
      </c>
      <c r="DF53" s="162">
        <f t="shared" si="174"/>
        <v>0</v>
      </c>
      <c r="DG53" s="162">
        <f t="shared" si="175"/>
        <v>0</v>
      </c>
      <c r="DH53" s="162">
        <f t="shared" si="176"/>
        <v>0</v>
      </c>
      <c r="DI53" s="162">
        <f t="shared" si="177"/>
        <v>0</v>
      </c>
      <c r="DJ53" s="162">
        <f t="shared" si="178"/>
        <v>0</v>
      </c>
      <c r="DK53" s="228"/>
      <c r="DL53" s="34"/>
      <c r="DM53" s="34"/>
      <c r="DN53" s="34"/>
      <c r="DO53" s="49">
        <f t="shared" si="218"/>
        <v>0</v>
      </c>
      <c r="DP53" s="47" t="str">
        <f t="shared" si="179"/>
        <v/>
      </c>
      <c r="DQ53" s="47" t="str">
        <f t="shared" ca="1" si="180"/>
        <v/>
      </c>
      <c r="DT53" s="141">
        <f t="shared" si="181"/>
        <v>0</v>
      </c>
      <c r="DU53" s="162">
        <f t="shared" si="182"/>
        <v>0</v>
      </c>
      <c r="DV53" s="162">
        <f t="shared" si="183"/>
        <v>0</v>
      </c>
      <c r="DW53" s="162">
        <f t="shared" si="184"/>
        <v>0</v>
      </c>
      <c r="DX53" s="162">
        <f t="shared" si="185"/>
        <v>0</v>
      </c>
      <c r="DY53" s="162">
        <f t="shared" si="186"/>
        <v>0</v>
      </c>
      <c r="DZ53" s="162">
        <f t="shared" si="187"/>
        <v>0</v>
      </c>
      <c r="EA53" s="228"/>
      <c r="EB53" s="34"/>
      <c r="EC53" s="34"/>
      <c r="ED53" s="49">
        <f t="shared" si="219"/>
        <v>0</v>
      </c>
      <c r="EE53" s="47" t="str">
        <f t="shared" si="188"/>
        <v/>
      </c>
      <c r="EF53" s="47" t="str">
        <f t="shared" ca="1" si="189"/>
        <v/>
      </c>
      <c r="EI53" s="141">
        <f t="shared" si="190"/>
        <v>0</v>
      </c>
      <c r="EJ53" s="162">
        <f t="shared" si="191"/>
        <v>0</v>
      </c>
      <c r="EK53" s="162">
        <f t="shared" si="192"/>
        <v>0</v>
      </c>
      <c r="EL53" s="162">
        <f t="shared" si="193"/>
        <v>0</v>
      </c>
      <c r="EM53" s="162">
        <f t="shared" si="194"/>
        <v>0</v>
      </c>
      <c r="EN53" s="162">
        <f t="shared" si="195"/>
        <v>0</v>
      </c>
      <c r="EO53" s="162">
        <f t="shared" si="196"/>
        <v>0</v>
      </c>
      <c r="EP53" s="162">
        <f t="shared" si="197"/>
        <v>0</v>
      </c>
      <c r="EQ53" s="228"/>
      <c r="ER53" s="34"/>
      <c r="ES53" s="49">
        <f t="shared" si="220"/>
        <v>0</v>
      </c>
      <c r="ET53" s="47" t="str">
        <f t="shared" si="198"/>
        <v/>
      </c>
      <c r="EU53" s="47" t="str">
        <f t="shared" ca="1" si="199"/>
        <v/>
      </c>
      <c r="EX53" s="141">
        <f t="shared" si="200"/>
        <v>0</v>
      </c>
      <c r="EY53" s="162">
        <f t="shared" si="201"/>
        <v>0</v>
      </c>
      <c r="EZ53" s="162">
        <f t="shared" si="202"/>
        <v>0</v>
      </c>
      <c r="FA53" s="162">
        <f t="shared" si="203"/>
        <v>0</v>
      </c>
      <c r="FB53" s="162">
        <f t="shared" si="204"/>
        <v>0</v>
      </c>
      <c r="FC53" s="162">
        <f t="shared" si="205"/>
        <v>0</v>
      </c>
      <c r="FD53" s="162">
        <f t="shared" si="206"/>
        <v>0</v>
      </c>
      <c r="FE53" s="162">
        <f t="shared" si="207"/>
        <v>0</v>
      </c>
      <c r="FF53" s="162">
        <f t="shared" si="208"/>
        <v>0</v>
      </c>
      <c r="FG53" s="228"/>
      <c r="FH53" s="49">
        <f t="shared" si="221"/>
        <v>0</v>
      </c>
      <c r="FI53" s="47" t="str">
        <f t="shared" si="209"/>
        <v/>
      </c>
      <c r="FJ53" s="47" t="str">
        <f t="shared" ca="1" si="210"/>
        <v/>
      </c>
    </row>
    <row r="54" spans="2:167" ht="15" customHeight="1" outlineLevel="1" x14ac:dyDescent="0.2">
      <c r="B54" s="797" t="str">
        <f>IF('General Information'!B80&lt;&gt;"",'General Information'!B80,"N/A")</f>
        <v>ILRI</v>
      </c>
      <c r="C54" s="797"/>
      <c r="E54" s="751">
        <f ca="1">IF(E$7="Actual",OFFSET(E54,0,VLOOKUP(COLUMN(E54),Config!$F$44:$G$52,2,FALSE)-COLUMN($E54)),SUMIF('Budget Details'!$C$9:$C$674,$B54,'Budget Details'!AJ$9:AJ$674))</f>
        <v>963000.29725487914</v>
      </c>
      <c r="F54" s="751">
        <f ca="1">IF(F$7="Actual",OFFSET(F54,0,VLOOKUP(COLUMN(F54),Config!$F$44:$G$52,2,FALSE)-COLUMN($E54)),SUMIF('Budget Details'!$C$9:$C$674,$B54,'Budget Details'!AK$9:AK$674))</f>
        <v>971011.06304046779</v>
      </c>
      <c r="G54" s="751">
        <f ca="1">IF(G$7="Actual",OFFSET(G54,0,VLOOKUP(COLUMN(G54),Config!$F$44:$G$52,2,FALSE)-COLUMN($E54)),SUMIF('Budget Details'!$C$9:$C$674,$B54,'Budget Details'!AL$9:AL$674))</f>
        <v>982205.81752497773</v>
      </c>
      <c r="H54" s="751">
        <f ca="1">IF(H$7="Actual",OFFSET(H54,0,VLOOKUP(COLUMN(H54),Config!$F$44:$G$52,2,FALSE)-COLUMN($E54)),SUMIF('Budget Details'!$C$9:$C$674,$B54,'Budget Details'!AM$9:AM$674))</f>
        <v>993736.52013074607</v>
      </c>
      <c r="I54" s="751">
        <f ca="1">IF(I$7="Actual",OFFSET(I54,0,VLOOKUP(COLUMN(I54),Config!$F$44:$G$52,2,FALSE)-COLUMN($E54)),SUMIF('Budget Details'!$C$9:$C$674,$B54,'Budget Details'!AN$9:AN$674))</f>
        <v>1005613.0025446209</v>
      </c>
      <c r="J54" s="751">
        <f ca="1">IF(J$7="Actual",OFFSET(J54,0,VLOOKUP(COLUMN(J54),Config!$F$44:$G$52,2,FALSE)-COLUMN($E54)),SUMIF('Budget Details'!$C$9:$C$674,$B54,'Budget Details'!AO$9:AO$674))</f>
        <v>1017845.8113072574</v>
      </c>
      <c r="K54" s="751">
        <f ca="1">IF(K$7="Actual",OFFSET(K54,0,VLOOKUP(COLUMN(K54),Config!$F$44:$G$52,2,FALSE)-COLUMN($E54)),SUMIF('Budget Details'!$C$9:$C$674,$B54,'Budget Details'!AP$9:AP$674))</f>
        <v>0</v>
      </c>
      <c r="L54" s="751">
        <f ca="1">IF(L$7="Actual",OFFSET(L54,0,VLOOKUP(COLUMN(L54),Config!$F$44:$G$52,2,FALSE)-COLUMN($E54)),SUMIF('Budget Details'!$C$9:$C$674,$B54,'Budget Details'!AQ$9:AQ$674))</f>
        <v>0</v>
      </c>
      <c r="M54" s="751">
        <f ca="1">IF(M$7="Actual",OFFSET(M54,0,VLOOKUP(COLUMN(M54),Config!$F$44:$G$52,2,FALSE)-COLUMN($E54)),SUMIF('Budget Details'!$C$9:$C$674,$B54,'Budget Details'!AR$9:AR$674))</f>
        <v>0</v>
      </c>
      <c r="N54" s="752">
        <f ca="1">IF(N$7="Actual",OFFSET(N54,0,VLOOKUP(COLUMN(N54),Config!$F$44:$G$52,2,FALSE)-COLUMN($E54)),SUMIF('Budget Details'!$C$9:$C$674,$B54,'Budget Details'!AS$9:AS$674))</f>
        <v>0</v>
      </c>
      <c r="O54" s="49">
        <f t="shared" ca="1" si="145"/>
        <v>5933412.511802949</v>
      </c>
      <c r="P54" s="47">
        <f t="shared" ca="1" si="211"/>
        <v>9.6987783482107862E-2</v>
      </c>
      <c r="S54" s="228"/>
      <c r="T54" s="34"/>
      <c r="U54" s="34"/>
      <c r="V54" s="34"/>
      <c r="W54" s="34"/>
      <c r="X54" s="34"/>
      <c r="Y54" s="34"/>
      <c r="Z54" s="34"/>
      <c r="AA54" s="34"/>
      <c r="AB54" s="34"/>
      <c r="AC54" s="49">
        <f t="shared" si="212"/>
        <v>0</v>
      </c>
      <c r="AD54" s="47">
        <f t="shared" ca="1" si="146"/>
        <v>-1</v>
      </c>
      <c r="AE54" s="47">
        <f t="shared" ca="1" si="147"/>
        <v>-1</v>
      </c>
      <c r="AH54" s="141">
        <f t="shared" si="148"/>
        <v>0</v>
      </c>
      <c r="AI54" s="228"/>
      <c r="AJ54" s="34"/>
      <c r="AK54" s="34"/>
      <c r="AL54" s="34"/>
      <c r="AM54" s="34"/>
      <c r="AN54" s="34"/>
      <c r="AO54" s="34"/>
      <c r="AP54" s="34"/>
      <c r="AQ54" s="34"/>
      <c r="AR54" s="49">
        <f t="shared" si="213"/>
        <v>0</v>
      </c>
      <c r="AS54" s="47" t="str">
        <f t="shared" si="149"/>
        <v/>
      </c>
      <c r="AT54" s="47">
        <f t="shared" ca="1" si="150"/>
        <v>-1</v>
      </c>
      <c r="AW54" s="141">
        <f t="shared" si="151"/>
        <v>0</v>
      </c>
      <c r="AX54" s="162">
        <f t="shared" si="152"/>
        <v>0</v>
      </c>
      <c r="AY54" s="228"/>
      <c r="AZ54" s="34"/>
      <c r="BA54" s="34"/>
      <c r="BB54" s="34"/>
      <c r="BC54" s="34"/>
      <c r="BD54" s="34"/>
      <c r="BE54" s="34"/>
      <c r="BF54" s="34"/>
      <c r="BG54" s="49">
        <f t="shared" si="214"/>
        <v>0</v>
      </c>
      <c r="BH54" s="47" t="str">
        <f t="shared" si="153"/>
        <v/>
      </c>
      <c r="BI54" s="47">
        <f t="shared" ca="1" si="154"/>
        <v>-1</v>
      </c>
      <c r="BL54" s="141">
        <f t="shared" si="155"/>
        <v>0</v>
      </c>
      <c r="BM54" s="162">
        <f t="shared" si="156"/>
        <v>0</v>
      </c>
      <c r="BN54" s="162">
        <f t="shared" si="157"/>
        <v>0</v>
      </c>
      <c r="BO54" s="228"/>
      <c r="BP54" s="34"/>
      <c r="BQ54" s="34"/>
      <c r="BR54" s="34"/>
      <c r="BS54" s="34"/>
      <c r="BT54" s="34"/>
      <c r="BU54" s="34"/>
      <c r="BV54" s="49">
        <f t="shared" si="215"/>
        <v>0</v>
      </c>
      <c r="BW54" s="47" t="str">
        <f t="shared" si="158"/>
        <v/>
      </c>
      <c r="BX54" s="47">
        <f t="shared" ca="1" si="159"/>
        <v>-1</v>
      </c>
      <c r="CA54" s="141">
        <f t="shared" si="160"/>
        <v>0</v>
      </c>
      <c r="CB54" s="162">
        <f t="shared" si="161"/>
        <v>0</v>
      </c>
      <c r="CC54" s="162">
        <f t="shared" si="162"/>
        <v>0</v>
      </c>
      <c r="CD54" s="162">
        <f t="shared" si="163"/>
        <v>0</v>
      </c>
      <c r="CE54" s="228"/>
      <c r="CF54" s="34"/>
      <c r="CG54" s="34"/>
      <c r="CH54" s="34"/>
      <c r="CI54" s="34"/>
      <c r="CJ54" s="34"/>
      <c r="CK54" s="49">
        <f t="shared" si="216"/>
        <v>0</v>
      </c>
      <c r="CL54" s="47" t="str">
        <f t="shared" si="164"/>
        <v/>
      </c>
      <c r="CM54" s="47">
        <f t="shared" ca="1" si="165"/>
        <v>-1</v>
      </c>
      <c r="CP54" s="141">
        <f t="shared" si="166"/>
        <v>0</v>
      </c>
      <c r="CQ54" s="162">
        <f t="shared" si="167"/>
        <v>0</v>
      </c>
      <c r="CR54" s="162">
        <f t="shared" si="168"/>
        <v>0</v>
      </c>
      <c r="CS54" s="162">
        <f t="shared" si="169"/>
        <v>0</v>
      </c>
      <c r="CT54" s="162">
        <f t="shared" si="170"/>
        <v>0</v>
      </c>
      <c r="CU54" s="228"/>
      <c r="CV54" s="34"/>
      <c r="CW54" s="34"/>
      <c r="CX54" s="34"/>
      <c r="CY54" s="34"/>
      <c r="CZ54" s="49">
        <f t="shared" si="217"/>
        <v>0</v>
      </c>
      <c r="DA54" s="47" t="str">
        <f t="shared" si="171"/>
        <v/>
      </c>
      <c r="DB54" s="47">
        <f t="shared" ca="1" si="172"/>
        <v>-1</v>
      </c>
      <c r="DE54" s="141">
        <f t="shared" si="173"/>
        <v>0</v>
      </c>
      <c r="DF54" s="162">
        <f t="shared" si="174"/>
        <v>0</v>
      </c>
      <c r="DG54" s="162">
        <f t="shared" si="175"/>
        <v>0</v>
      </c>
      <c r="DH54" s="162">
        <f t="shared" si="176"/>
        <v>0</v>
      </c>
      <c r="DI54" s="162">
        <f t="shared" si="177"/>
        <v>0</v>
      </c>
      <c r="DJ54" s="162">
        <f t="shared" si="178"/>
        <v>0</v>
      </c>
      <c r="DK54" s="228"/>
      <c r="DL54" s="34"/>
      <c r="DM54" s="34"/>
      <c r="DN54" s="34"/>
      <c r="DO54" s="49">
        <f t="shared" si="218"/>
        <v>0</v>
      </c>
      <c r="DP54" s="47" t="str">
        <f t="shared" si="179"/>
        <v/>
      </c>
      <c r="DQ54" s="47">
        <f t="shared" ca="1" si="180"/>
        <v>-1</v>
      </c>
      <c r="DT54" s="141">
        <f t="shared" si="181"/>
        <v>0</v>
      </c>
      <c r="DU54" s="162">
        <f t="shared" si="182"/>
        <v>0</v>
      </c>
      <c r="DV54" s="162">
        <f t="shared" si="183"/>
        <v>0</v>
      </c>
      <c r="DW54" s="162">
        <f t="shared" si="184"/>
        <v>0</v>
      </c>
      <c r="DX54" s="162">
        <f t="shared" si="185"/>
        <v>0</v>
      </c>
      <c r="DY54" s="162">
        <f t="shared" si="186"/>
        <v>0</v>
      </c>
      <c r="DZ54" s="162">
        <f t="shared" si="187"/>
        <v>0</v>
      </c>
      <c r="EA54" s="228"/>
      <c r="EB54" s="34"/>
      <c r="EC54" s="34"/>
      <c r="ED54" s="49">
        <f t="shared" si="219"/>
        <v>0</v>
      </c>
      <c r="EE54" s="47" t="str">
        <f t="shared" si="188"/>
        <v/>
      </c>
      <c r="EF54" s="47">
        <f t="shared" ca="1" si="189"/>
        <v>-1</v>
      </c>
      <c r="EI54" s="141">
        <f t="shared" si="190"/>
        <v>0</v>
      </c>
      <c r="EJ54" s="162">
        <f t="shared" si="191"/>
        <v>0</v>
      </c>
      <c r="EK54" s="162">
        <f t="shared" si="192"/>
        <v>0</v>
      </c>
      <c r="EL54" s="162">
        <f t="shared" si="193"/>
        <v>0</v>
      </c>
      <c r="EM54" s="162">
        <f t="shared" si="194"/>
        <v>0</v>
      </c>
      <c r="EN54" s="162">
        <f t="shared" si="195"/>
        <v>0</v>
      </c>
      <c r="EO54" s="162">
        <f t="shared" si="196"/>
        <v>0</v>
      </c>
      <c r="EP54" s="162">
        <f t="shared" si="197"/>
        <v>0</v>
      </c>
      <c r="EQ54" s="228"/>
      <c r="ER54" s="34"/>
      <c r="ES54" s="49">
        <f t="shared" si="220"/>
        <v>0</v>
      </c>
      <c r="ET54" s="47" t="str">
        <f t="shared" si="198"/>
        <v/>
      </c>
      <c r="EU54" s="47">
        <f t="shared" ca="1" si="199"/>
        <v>-1</v>
      </c>
      <c r="EX54" s="141">
        <f t="shared" si="200"/>
        <v>0</v>
      </c>
      <c r="EY54" s="162">
        <f t="shared" si="201"/>
        <v>0</v>
      </c>
      <c r="EZ54" s="162">
        <f t="shared" si="202"/>
        <v>0</v>
      </c>
      <c r="FA54" s="162">
        <f t="shared" si="203"/>
        <v>0</v>
      </c>
      <c r="FB54" s="162">
        <f t="shared" si="204"/>
        <v>0</v>
      </c>
      <c r="FC54" s="162">
        <f t="shared" si="205"/>
        <v>0</v>
      </c>
      <c r="FD54" s="162">
        <f t="shared" si="206"/>
        <v>0</v>
      </c>
      <c r="FE54" s="162">
        <f t="shared" si="207"/>
        <v>0</v>
      </c>
      <c r="FF54" s="162">
        <f t="shared" si="208"/>
        <v>0</v>
      </c>
      <c r="FG54" s="228"/>
      <c r="FH54" s="49">
        <f t="shared" si="221"/>
        <v>0</v>
      </c>
      <c r="FI54" s="47" t="str">
        <f t="shared" si="209"/>
        <v/>
      </c>
      <c r="FJ54" s="47">
        <f t="shared" ca="1" si="210"/>
        <v>-1</v>
      </c>
    </row>
    <row r="55" spans="2:167" ht="15" customHeight="1" outlineLevel="1" x14ac:dyDescent="0.2">
      <c r="B55" s="797" t="str">
        <f>IF('General Information'!B81&lt;&gt;"",'General Information'!B81,"N/A")</f>
        <v>IRRI</v>
      </c>
      <c r="C55" s="797"/>
      <c r="E55" s="751">
        <f ca="1">IF(E$7="Actual",OFFSET(E55,0,VLOOKUP(COLUMN(E55),Config!$F$44:$G$52,2,FALSE)-COLUMN($E55)),SUMIF('Budget Details'!$C$9:$C$674,$B55,'Budget Details'!AJ$9:AJ$674))</f>
        <v>171879.94347982202</v>
      </c>
      <c r="F55" s="751">
        <f ca="1">IF(F$7="Actual",OFFSET(F55,0,VLOOKUP(COLUMN(F55),Config!$F$44:$G$52,2,FALSE)-COLUMN($E55)),SUMIF('Budget Details'!$C$9:$C$674,$B55,'Budget Details'!AK$9:AK$674))</f>
        <v>171879.64533211599</v>
      </c>
      <c r="G55" s="751">
        <f ca="1">IF(G$7="Actual",OFFSET(G55,0,VLOOKUP(COLUMN(G55),Config!$F$44:$G$52,2,FALSE)-COLUMN($E55)),SUMIF('Budget Details'!$C$9:$C$674,$B55,'Budget Details'!AL$9:AL$674))</f>
        <v>171879.73478604242</v>
      </c>
      <c r="H55" s="751">
        <f ca="1">IF(H$7="Actual",OFFSET(H55,0,VLOOKUP(COLUMN(H55),Config!$F$44:$G$52,2,FALSE)-COLUMN($E55)),SUMIF('Budget Details'!$C$9:$C$674,$B55,'Budget Details'!AM$9:AM$674))</f>
        <v>171880.71400780865</v>
      </c>
      <c r="I55" s="751">
        <f ca="1">IF(I$7="Actual",OFFSET(I55,0,VLOOKUP(COLUMN(I55),Config!$F$44:$G$52,2,FALSE)-COLUMN($E55)),SUMIF('Budget Details'!$C$9:$C$674,$B55,'Budget Details'!AN$9:AN$674))</f>
        <v>171879.88872226211</v>
      </c>
      <c r="J55" s="751">
        <f ca="1">IF(J$7="Actual",OFFSET(J55,0,VLOOKUP(COLUMN(J55),Config!$F$44:$G$52,2,FALSE)-COLUMN($E55)),SUMIF('Budget Details'!$C$9:$C$674,$B55,'Budget Details'!AO$9:AO$674))</f>
        <v>171880.29164492476</v>
      </c>
      <c r="K55" s="751">
        <f ca="1">IF(K$7="Actual",OFFSET(K55,0,VLOOKUP(COLUMN(K55),Config!$F$44:$G$52,2,FALSE)-COLUMN($E55)),SUMIF('Budget Details'!$C$9:$C$674,$B55,'Budget Details'!AP$9:AP$674))</f>
        <v>0</v>
      </c>
      <c r="L55" s="751">
        <f ca="1">IF(L$7="Actual",OFFSET(L55,0,VLOOKUP(COLUMN(L55),Config!$F$44:$G$52,2,FALSE)-COLUMN($E55)),SUMIF('Budget Details'!$C$9:$C$674,$B55,'Budget Details'!AQ$9:AQ$674))</f>
        <v>0</v>
      </c>
      <c r="M55" s="751">
        <f ca="1">IF(M$7="Actual",OFFSET(M55,0,VLOOKUP(COLUMN(M55),Config!$F$44:$G$52,2,FALSE)-COLUMN($E55)),SUMIF('Budget Details'!$C$9:$C$674,$B55,'Budget Details'!AR$9:AR$674))</f>
        <v>0</v>
      </c>
      <c r="N55" s="752">
        <f ca="1">IF(N$7="Actual",OFFSET(N55,0,VLOOKUP(COLUMN(N55),Config!$F$44:$G$52,2,FALSE)-COLUMN($E55)),SUMIF('Budget Details'!$C$9:$C$674,$B55,'Budget Details'!AS$9:AS$674))</f>
        <v>0</v>
      </c>
      <c r="O55" s="49">
        <f t="shared" ca="1" si="145"/>
        <v>1031280.2179729759</v>
      </c>
      <c r="P55" s="47">
        <f t="shared" ca="1" si="211"/>
        <v>1.6857345126632881E-2</v>
      </c>
      <c r="S55" s="228"/>
      <c r="T55" s="34"/>
      <c r="U55" s="34"/>
      <c r="V55" s="34"/>
      <c r="W55" s="34"/>
      <c r="X55" s="34"/>
      <c r="Y55" s="34"/>
      <c r="Z55" s="34"/>
      <c r="AA55" s="34"/>
      <c r="AB55" s="34"/>
      <c r="AC55" s="49">
        <f t="shared" si="212"/>
        <v>0</v>
      </c>
      <c r="AD55" s="47">
        <f t="shared" ca="1" si="146"/>
        <v>-1</v>
      </c>
      <c r="AE55" s="47">
        <f t="shared" ca="1" si="147"/>
        <v>-1</v>
      </c>
      <c r="AH55" s="141">
        <f t="shared" si="148"/>
        <v>0</v>
      </c>
      <c r="AI55" s="228"/>
      <c r="AJ55" s="34"/>
      <c r="AK55" s="34"/>
      <c r="AL55" s="34"/>
      <c r="AM55" s="34"/>
      <c r="AN55" s="34"/>
      <c r="AO55" s="34"/>
      <c r="AP55" s="34"/>
      <c r="AQ55" s="34"/>
      <c r="AR55" s="49">
        <f t="shared" si="213"/>
        <v>0</v>
      </c>
      <c r="AS55" s="47" t="str">
        <f t="shared" si="149"/>
        <v/>
      </c>
      <c r="AT55" s="47">
        <f t="shared" ca="1" si="150"/>
        <v>-1</v>
      </c>
      <c r="AW55" s="141">
        <f t="shared" si="151"/>
        <v>0</v>
      </c>
      <c r="AX55" s="162">
        <f t="shared" si="152"/>
        <v>0</v>
      </c>
      <c r="AY55" s="228"/>
      <c r="AZ55" s="34"/>
      <c r="BA55" s="34"/>
      <c r="BB55" s="34"/>
      <c r="BC55" s="34"/>
      <c r="BD55" s="34"/>
      <c r="BE55" s="34"/>
      <c r="BF55" s="34"/>
      <c r="BG55" s="49">
        <f t="shared" si="214"/>
        <v>0</v>
      </c>
      <c r="BH55" s="47" t="str">
        <f t="shared" si="153"/>
        <v/>
      </c>
      <c r="BI55" s="47">
        <f t="shared" ca="1" si="154"/>
        <v>-1</v>
      </c>
      <c r="BL55" s="141">
        <f t="shared" si="155"/>
        <v>0</v>
      </c>
      <c r="BM55" s="162">
        <f t="shared" si="156"/>
        <v>0</v>
      </c>
      <c r="BN55" s="162">
        <f t="shared" si="157"/>
        <v>0</v>
      </c>
      <c r="BO55" s="228"/>
      <c r="BP55" s="34"/>
      <c r="BQ55" s="34"/>
      <c r="BR55" s="34"/>
      <c r="BS55" s="34"/>
      <c r="BT55" s="34"/>
      <c r="BU55" s="34"/>
      <c r="BV55" s="49">
        <f t="shared" si="215"/>
        <v>0</v>
      </c>
      <c r="BW55" s="47" t="str">
        <f t="shared" si="158"/>
        <v/>
      </c>
      <c r="BX55" s="47">
        <f t="shared" ca="1" si="159"/>
        <v>-1</v>
      </c>
      <c r="CA55" s="141">
        <f t="shared" si="160"/>
        <v>0</v>
      </c>
      <c r="CB55" s="162">
        <f t="shared" si="161"/>
        <v>0</v>
      </c>
      <c r="CC55" s="162">
        <f t="shared" si="162"/>
        <v>0</v>
      </c>
      <c r="CD55" s="162">
        <f t="shared" si="163"/>
        <v>0</v>
      </c>
      <c r="CE55" s="228"/>
      <c r="CF55" s="34"/>
      <c r="CG55" s="34"/>
      <c r="CH55" s="34"/>
      <c r="CI55" s="34"/>
      <c r="CJ55" s="34"/>
      <c r="CK55" s="49">
        <f t="shared" si="216"/>
        <v>0</v>
      </c>
      <c r="CL55" s="47" t="str">
        <f t="shared" si="164"/>
        <v/>
      </c>
      <c r="CM55" s="47">
        <f t="shared" ca="1" si="165"/>
        <v>-1</v>
      </c>
      <c r="CP55" s="141">
        <f t="shared" si="166"/>
        <v>0</v>
      </c>
      <c r="CQ55" s="162">
        <f t="shared" si="167"/>
        <v>0</v>
      </c>
      <c r="CR55" s="162">
        <f t="shared" si="168"/>
        <v>0</v>
      </c>
      <c r="CS55" s="162">
        <f t="shared" si="169"/>
        <v>0</v>
      </c>
      <c r="CT55" s="162">
        <f t="shared" si="170"/>
        <v>0</v>
      </c>
      <c r="CU55" s="228"/>
      <c r="CV55" s="34"/>
      <c r="CW55" s="34"/>
      <c r="CX55" s="34"/>
      <c r="CY55" s="34"/>
      <c r="CZ55" s="49">
        <f t="shared" si="217"/>
        <v>0</v>
      </c>
      <c r="DA55" s="47" t="str">
        <f t="shared" si="171"/>
        <v/>
      </c>
      <c r="DB55" s="47">
        <f t="shared" ca="1" si="172"/>
        <v>-1</v>
      </c>
      <c r="DE55" s="141">
        <f t="shared" si="173"/>
        <v>0</v>
      </c>
      <c r="DF55" s="162">
        <f t="shared" si="174"/>
        <v>0</v>
      </c>
      <c r="DG55" s="162">
        <f t="shared" si="175"/>
        <v>0</v>
      </c>
      <c r="DH55" s="162">
        <f t="shared" si="176"/>
        <v>0</v>
      </c>
      <c r="DI55" s="162">
        <f t="shared" si="177"/>
        <v>0</v>
      </c>
      <c r="DJ55" s="162">
        <f t="shared" si="178"/>
        <v>0</v>
      </c>
      <c r="DK55" s="228"/>
      <c r="DL55" s="34"/>
      <c r="DM55" s="34"/>
      <c r="DN55" s="34"/>
      <c r="DO55" s="49">
        <f t="shared" si="218"/>
        <v>0</v>
      </c>
      <c r="DP55" s="47" t="str">
        <f t="shared" si="179"/>
        <v/>
      </c>
      <c r="DQ55" s="47">
        <f t="shared" ca="1" si="180"/>
        <v>-1</v>
      </c>
      <c r="DT55" s="141">
        <f t="shared" si="181"/>
        <v>0</v>
      </c>
      <c r="DU55" s="162">
        <f t="shared" si="182"/>
        <v>0</v>
      </c>
      <c r="DV55" s="162">
        <f t="shared" si="183"/>
        <v>0</v>
      </c>
      <c r="DW55" s="162">
        <f t="shared" si="184"/>
        <v>0</v>
      </c>
      <c r="DX55" s="162">
        <f t="shared" si="185"/>
        <v>0</v>
      </c>
      <c r="DY55" s="162">
        <f t="shared" si="186"/>
        <v>0</v>
      </c>
      <c r="DZ55" s="162">
        <f t="shared" si="187"/>
        <v>0</v>
      </c>
      <c r="EA55" s="228"/>
      <c r="EB55" s="34"/>
      <c r="EC55" s="34"/>
      <c r="ED55" s="49">
        <f t="shared" si="219"/>
        <v>0</v>
      </c>
      <c r="EE55" s="47" t="str">
        <f t="shared" si="188"/>
        <v/>
      </c>
      <c r="EF55" s="47">
        <f t="shared" ca="1" si="189"/>
        <v>-1</v>
      </c>
      <c r="EI55" s="141">
        <f t="shared" si="190"/>
        <v>0</v>
      </c>
      <c r="EJ55" s="162">
        <f t="shared" si="191"/>
        <v>0</v>
      </c>
      <c r="EK55" s="162">
        <f t="shared" si="192"/>
        <v>0</v>
      </c>
      <c r="EL55" s="162">
        <f t="shared" si="193"/>
        <v>0</v>
      </c>
      <c r="EM55" s="162">
        <f t="shared" si="194"/>
        <v>0</v>
      </c>
      <c r="EN55" s="162">
        <f t="shared" si="195"/>
        <v>0</v>
      </c>
      <c r="EO55" s="162">
        <f t="shared" si="196"/>
        <v>0</v>
      </c>
      <c r="EP55" s="162">
        <f t="shared" si="197"/>
        <v>0</v>
      </c>
      <c r="EQ55" s="228"/>
      <c r="ER55" s="34"/>
      <c r="ES55" s="49">
        <f t="shared" si="220"/>
        <v>0</v>
      </c>
      <c r="ET55" s="47" t="str">
        <f t="shared" si="198"/>
        <v/>
      </c>
      <c r="EU55" s="47">
        <f t="shared" ca="1" si="199"/>
        <v>-1</v>
      </c>
      <c r="EX55" s="141">
        <f t="shared" si="200"/>
        <v>0</v>
      </c>
      <c r="EY55" s="162">
        <f t="shared" si="201"/>
        <v>0</v>
      </c>
      <c r="EZ55" s="162">
        <f t="shared" si="202"/>
        <v>0</v>
      </c>
      <c r="FA55" s="162">
        <f t="shared" si="203"/>
        <v>0</v>
      </c>
      <c r="FB55" s="162">
        <f t="shared" si="204"/>
        <v>0</v>
      </c>
      <c r="FC55" s="162">
        <f t="shared" si="205"/>
        <v>0</v>
      </c>
      <c r="FD55" s="162">
        <f t="shared" si="206"/>
        <v>0</v>
      </c>
      <c r="FE55" s="162">
        <f t="shared" si="207"/>
        <v>0</v>
      </c>
      <c r="FF55" s="162">
        <f t="shared" si="208"/>
        <v>0</v>
      </c>
      <c r="FG55" s="228"/>
      <c r="FH55" s="49">
        <f t="shared" si="221"/>
        <v>0</v>
      </c>
      <c r="FI55" s="47" t="str">
        <f t="shared" si="209"/>
        <v/>
      </c>
      <c r="FJ55" s="47">
        <f t="shared" ca="1" si="210"/>
        <v>-1</v>
      </c>
    </row>
    <row r="56" spans="2:167" ht="15" customHeight="1" outlineLevel="1" x14ac:dyDescent="0.2">
      <c r="B56" s="797" t="str">
        <f>IF('General Information'!B82&lt;&gt;"",'General Information'!B82,"N/A")</f>
        <v>IWMI</v>
      </c>
      <c r="C56" s="797"/>
      <c r="E56" s="751">
        <f ca="1">IF(E$7="Actual",OFFSET(E56,0,VLOOKUP(COLUMN(E56),Config!$F$44:$G$52,2,FALSE)-COLUMN($E56)),SUMIF('Budget Details'!$C$9:$C$674,$B56,'Budget Details'!AJ$9:AJ$674))</f>
        <v>722968.83615807979</v>
      </c>
      <c r="F56" s="751">
        <f ca="1">IF(F$7="Actual",OFFSET(F56,0,VLOOKUP(COLUMN(F56),Config!$F$44:$G$52,2,FALSE)-COLUMN($E56)),SUMIF('Budget Details'!$C$9:$C$674,$B56,'Budget Details'!AK$9:AK$674))</f>
        <v>741982.91654903756</v>
      </c>
      <c r="G56" s="751">
        <f ca="1">IF(G$7="Actual",OFFSET(G56,0,VLOOKUP(COLUMN(G56),Config!$F$44:$G$52,2,FALSE)-COLUMN($E56)),SUMIF('Budget Details'!$C$9:$C$674,$B56,'Budget Details'!AL$9:AL$674))</f>
        <v>761497.06725427718</v>
      </c>
      <c r="H56" s="751">
        <f ca="1">IF(H$7="Actual",OFFSET(H56,0,VLOOKUP(COLUMN(H56),Config!$F$44:$G$52,2,FALSE)-COLUMN($E56)),SUMIF('Budget Details'!$C$9:$C$674,$B56,'Budget Details'!AM$9:AM$674))</f>
        <v>781524.44012306468</v>
      </c>
      <c r="I56" s="751">
        <f ca="1">IF(I$7="Actual",OFFSET(I56,0,VLOOKUP(COLUMN(I56),Config!$F$44:$G$52,2,FALSE)-COLUMN($E56)),SUMIF('Budget Details'!$C$9:$C$674,$B56,'Budget Details'!AN$9:AN$674))</f>
        <v>802078.53289830114</v>
      </c>
      <c r="J56" s="751">
        <f ca="1">IF(J$7="Actual",OFFSET(J56,0,VLOOKUP(COLUMN(J56),Config!$F$44:$G$52,2,FALSE)-COLUMN($E56)),SUMIF('Budget Details'!$C$9:$C$674,$B56,'Budget Details'!AO$9:AO$674))</f>
        <v>823173.19831352669</v>
      </c>
      <c r="K56" s="751">
        <f ca="1">IF(K$7="Actual",OFFSET(K56,0,VLOOKUP(COLUMN(K56),Config!$F$44:$G$52,2,FALSE)-COLUMN($E56)),SUMIF('Budget Details'!$C$9:$C$674,$B56,'Budget Details'!AP$9:AP$674))</f>
        <v>0</v>
      </c>
      <c r="L56" s="751">
        <f ca="1">IF(L$7="Actual",OFFSET(L56,0,VLOOKUP(COLUMN(L56),Config!$F$44:$G$52,2,FALSE)-COLUMN($E56)),SUMIF('Budget Details'!$C$9:$C$674,$B56,'Budget Details'!AQ$9:AQ$674))</f>
        <v>0</v>
      </c>
      <c r="M56" s="751">
        <f ca="1">IF(M$7="Actual",OFFSET(M56,0,VLOOKUP(COLUMN(M56),Config!$F$44:$G$52,2,FALSE)-COLUMN($E56)),SUMIF('Budget Details'!$C$9:$C$674,$B56,'Budget Details'!AR$9:AR$674))</f>
        <v>0</v>
      </c>
      <c r="N56" s="752">
        <f ca="1">IF(N$7="Actual",OFFSET(N56,0,VLOOKUP(COLUMN(N56),Config!$F$44:$G$52,2,FALSE)-COLUMN($E56)),SUMIF('Budget Details'!$C$9:$C$674,$B56,'Budget Details'!AS$9:AS$674))</f>
        <v>0</v>
      </c>
      <c r="O56" s="49">
        <f t="shared" ca="1" si="145"/>
        <v>4633224.9912962867</v>
      </c>
      <c r="P56" s="47">
        <f t="shared" ca="1" si="211"/>
        <v>7.5734869501461521E-2</v>
      </c>
      <c r="S56" s="228"/>
      <c r="T56" s="34"/>
      <c r="U56" s="34"/>
      <c r="V56" s="34"/>
      <c r="W56" s="34"/>
      <c r="X56" s="34"/>
      <c r="Y56" s="34"/>
      <c r="Z56" s="34"/>
      <c r="AA56" s="34"/>
      <c r="AB56" s="34"/>
      <c r="AC56" s="49">
        <f t="shared" si="212"/>
        <v>0</v>
      </c>
      <c r="AD56" s="47">
        <f t="shared" ca="1" si="146"/>
        <v>-1</v>
      </c>
      <c r="AE56" s="47">
        <f t="shared" ca="1" si="147"/>
        <v>-1</v>
      </c>
      <c r="AH56" s="141">
        <f t="shared" si="148"/>
        <v>0</v>
      </c>
      <c r="AI56" s="228"/>
      <c r="AJ56" s="34"/>
      <c r="AK56" s="34"/>
      <c r="AL56" s="34"/>
      <c r="AM56" s="34"/>
      <c r="AN56" s="34"/>
      <c r="AO56" s="34"/>
      <c r="AP56" s="34"/>
      <c r="AQ56" s="34"/>
      <c r="AR56" s="49">
        <f t="shared" si="213"/>
        <v>0</v>
      </c>
      <c r="AS56" s="47" t="str">
        <f t="shared" si="149"/>
        <v/>
      </c>
      <c r="AT56" s="47">
        <f t="shared" ca="1" si="150"/>
        <v>-1</v>
      </c>
      <c r="AW56" s="141">
        <f t="shared" si="151"/>
        <v>0</v>
      </c>
      <c r="AX56" s="162">
        <f t="shared" si="152"/>
        <v>0</v>
      </c>
      <c r="AY56" s="228"/>
      <c r="AZ56" s="34"/>
      <c r="BA56" s="34"/>
      <c r="BB56" s="34"/>
      <c r="BC56" s="34"/>
      <c r="BD56" s="34"/>
      <c r="BE56" s="34"/>
      <c r="BF56" s="34"/>
      <c r="BG56" s="49">
        <f t="shared" si="214"/>
        <v>0</v>
      </c>
      <c r="BH56" s="47" t="str">
        <f t="shared" si="153"/>
        <v/>
      </c>
      <c r="BI56" s="47">
        <f t="shared" ca="1" si="154"/>
        <v>-1</v>
      </c>
      <c r="BL56" s="141">
        <f t="shared" si="155"/>
        <v>0</v>
      </c>
      <c r="BM56" s="162">
        <f t="shared" si="156"/>
        <v>0</v>
      </c>
      <c r="BN56" s="162">
        <f t="shared" si="157"/>
        <v>0</v>
      </c>
      <c r="BO56" s="228"/>
      <c r="BP56" s="34"/>
      <c r="BQ56" s="34"/>
      <c r="BR56" s="34"/>
      <c r="BS56" s="34"/>
      <c r="BT56" s="34"/>
      <c r="BU56" s="34"/>
      <c r="BV56" s="49">
        <f t="shared" si="215"/>
        <v>0</v>
      </c>
      <c r="BW56" s="47" t="str">
        <f t="shared" si="158"/>
        <v/>
      </c>
      <c r="BX56" s="47">
        <f t="shared" ca="1" si="159"/>
        <v>-1</v>
      </c>
      <c r="CA56" s="141">
        <f t="shared" si="160"/>
        <v>0</v>
      </c>
      <c r="CB56" s="162">
        <f t="shared" si="161"/>
        <v>0</v>
      </c>
      <c r="CC56" s="162">
        <f t="shared" si="162"/>
        <v>0</v>
      </c>
      <c r="CD56" s="162">
        <f t="shared" si="163"/>
        <v>0</v>
      </c>
      <c r="CE56" s="228"/>
      <c r="CF56" s="34"/>
      <c r="CG56" s="34"/>
      <c r="CH56" s="34"/>
      <c r="CI56" s="34"/>
      <c r="CJ56" s="34"/>
      <c r="CK56" s="49">
        <f t="shared" si="216"/>
        <v>0</v>
      </c>
      <c r="CL56" s="47" t="str">
        <f t="shared" si="164"/>
        <v/>
      </c>
      <c r="CM56" s="47">
        <f t="shared" ca="1" si="165"/>
        <v>-1</v>
      </c>
      <c r="CP56" s="141">
        <f t="shared" si="166"/>
        <v>0</v>
      </c>
      <c r="CQ56" s="162">
        <f t="shared" si="167"/>
        <v>0</v>
      </c>
      <c r="CR56" s="162">
        <f t="shared" si="168"/>
        <v>0</v>
      </c>
      <c r="CS56" s="162">
        <f t="shared" si="169"/>
        <v>0</v>
      </c>
      <c r="CT56" s="162">
        <f t="shared" si="170"/>
        <v>0</v>
      </c>
      <c r="CU56" s="228"/>
      <c r="CV56" s="34"/>
      <c r="CW56" s="34"/>
      <c r="CX56" s="34"/>
      <c r="CY56" s="34"/>
      <c r="CZ56" s="49">
        <f t="shared" si="217"/>
        <v>0</v>
      </c>
      <c r="DA56" s="47" t="str">
        <f t="shared" si="171"/>
        <v/>
      </c>
      <c r="DB56" s="47">
        <f t="shared" ca="1" si="172"/>
        <v>-1</v>
      </c>
      <c r="DE56" s="141">
        <f t="shared" si="173"/>
        <v>0</v>
      </c>
      <c r="DF56" s="162">
        <f t="shared" si="174"/>
        <v>0</v>
      </c>
      <c r="DG56" s="162">
        <f t="shared" si="175"/>
        <v>0</v>
      </c>
      <c r="DH56" s="162">
        <f t="shared" si="176"/>
        <v>0</v>
      </c>
      <c r="DI56" s="162">
        <f t="shared" si="177"/>
        <v>0</v>
      </c>
      <c r="DJ56" s="162">
        <f t="shared" si="178"/>
        <v>0</v>
      </c>
      <c r="DK56" s="228"/>
      <c r="DL56" s="34"/>
      <c r="DM56" s="34"/>
      <c r="DN56" s="34"/>
      <c r="DO56" s="49">
        <f t="shared" si="218"/>
        <v>0</v>
      </c>
      <c r="DP56" s="47" t="str">
        <f t="shared" si="179"/>
        <v/>
      </c>
      <c r="DQ56" s="47">
        <f t="shared" ca="1" si="180"/>
        <v>-1</v>
      </c>
      <c r="DT56" s="141">
        <f t="shared" si="181"/>
        <v>0</v>
      </c>
      <c r="DU56" s="162">
        <f t="shared" si="182"/>
        <v>0</v>
      </c>
      <c r="DV56" s="162">
        <f t="shared" si="183"/>
        <v>0</v>
      </c>
      <c r="DW56" s="162">
        <f t="shared" si="184"/>
        <v>0</v>
      </c>
      <c r="DX56" s="162">
        <f t="shared" si="185"/>
        <v>0</v>
      </c>
      <c r="DY56" s="162">
        <f t="shared" si="186"/>
        <v>0</v>
      </c>
      <c r="DZ56" s="162">
        <f t="shared" si="187"/>
        <v>0</v>
      </c>
      <c r="EA56" s="228"/>
      <c r="EB56" s="34"/>
      <c r="EC56" s="34"/>
      <c r="ED56" s="49">
        <f t="shared" si="219"/>
        <v>0</v>
      </c>
      <c r="EE56" s="47" t="str">
        <f t="shared" si="188"/>
        <v/>
      </c>
      <c r="EF56" s="47">
        <f t="shared" ca="1" si="189"/>
        <v>-1</v>
      </c>
      <c r="EI56" s="141">
        <f t="shared" si="190"/>
        <v>0</v>
      </c>
      <c r="EJ56" s="162">
        <f t="shared" si="191"/>
        <v>0</v>
      </c>
      <c r="EK56" s="162">
        <f t="shared" si="192"/>
        <v>0</v>
      </c>
      <c r="EL56" s="162">
        <f t="shared" si="193"/>
        <v>0</v>
      </c>
      <c r="EM56" s="162">
        <f t="shared" si="194"/>
        <v>0</v>
      </c>
      <c r="EN56" s="162">
        <f t="shared" si="195"/>
        <v>0</v>
      </c>
      <c r="EO56" s="162">
        <f t="shared" si="196"/>
        <v>0</v>
      </c>
      <c r="EP56" s="162">
        <f t="shared" si="197"/>
        <v>0</v>
      </c>
      <c r="EQ56" s="228"/>
      <c r="ER56" s="34"/>
      <c r="ES56" s="49">
        <f t="shared" si="220"/>
        <v>0</v>
      </c>
      <c r="ET56" s="47" t="str">
        <f t="shared" si="198"/>
        <v/>
      </c>
      <c r="EU56" s="47">
        <f t="shared" ca="1" si="199"/>
        <v>-1</v>
      </c>
      <c r="EX56" s="141">
        <f t="shared" si="200"/>
        <v>0</v>
      </c>
      <c r="EY56" s="162">
        <f t="shared" si="201"/>
        <v>0</v>
      </c>
      <c r="EZ56" s="162">
        <f t="shared" si="202"/>
        <v>0</v>
      </c>
      <c r="FA56" s="162">
        <f t="shared" si="203"/>
        <v>0</v>
      </c>
      <c r="FB56" s="162">
        <f t="shared" si="204"/>
        <v>0</v>
      </c>
      <c r="FC56" s="162">
        <f t="shared" si="205"/>
        <v>0</v>
      </c>
      <c r="FD56" s="162">
        <f t="shared" si="206"/>
        <v>0</v>
      </c>
      <c r="FE56" s="162">
        <f t="shared" si="207"/>
        <v>0</v>
      </c>
      <c r="FF56" s="162">
        <f t="shared" si="208"/>
        <v>0</v>
      </c>
      <c r="FG56" s="228"/>
      <c r="FH56" s="49">
        <f t="shared" si="221"/>
        <v>0</v>
      </c>
      <c r="FI56" s="47" t="str">
        <f t="shared" si="209"/>
        <v/>
      </c>
      <c r="FJ56" s="47">
        <f t="shared" ca="1" si="210"/>
        <v>-1</v>
      </c>
    </row>
    <row r="57" spans="2:167" ht="15" customHeight="1" outlineLevel="1" x14ac:dyDescent="0.2">
      <c r="B57" s="797" t="str">
        <f>IF('General Information'!B83&lt;&gt;"",'General Information'!B83,"N/A")</f>
        <v>WORLDFISH</v>
      </c>
      <c r="C57" s="797"/>
      <c r="E57" s="751">
        <f ca="1">IF(E$7="Actual",OFFSET(E57,0,VLOOKUP(COLUMN(E57),Config!$F$44:$G$52,2,FALSE)-COLUMN($E57)),SUMIF('Budget Details'!$C$9:$C$674,$B57,'Budget Details'!AJ$9:AJ$674))</f>
        <v>0</v>
      </c>
      <c r="F57" s="751">
        <f ca="1">IF(F$7="Actual",OFFSET(F57,0,VLOOKUP(COLUMN(F57),Config!$F$44:$G$52,2,FALSE)-COLUMN($E57)),SUMIF('Budget Details'!$C$9:$C$674,$B57,'Budget Details'!AK$9:AK$674))</f>
        <v>0</v>
      </c>
      <c r="G57" s="751">
        <f ca="1">IF(G$7="Actual",OFFSET(G57,0,VLOOKUP(COLUMN(G57),Config!$F$44:$G$52,2,FALSE)-COLUMN($E57)),SUMIF('Budget Details'!$C$9:$C$674,$B57,'Budget Details'!AL$9:AL$674))</f>
        <v>0</v>
      </c>
      <c r="H57" s="751">
        <f ca="1">IF(H$7="Actual",OFFSET(H57,0,VLOOKUP(COLUMN(H57),Config!$F$44:$G$52,2,FALSE)-COLUMN($E57)),SUMIF('Budget Details'!$C$9:$C$674,$B57,'Budget Details'!AM$9:AM$674))</f>
        <v>0</v>
      </c>
      <c r="I57" s="751">
        <f ca="1">IF(I$7="Actual",OFFSET(I57,0,VLOOKUP(COLUMN(I57),Config!$F$44:$G$52,2,FALSE)-COLUMN($E57)),SUMIF('Budget Details'!$C$9:$C$674,$B57,'Budget Details'!AN$9:AN$674))</f>
        <v>0</v>
      </c>
      <c r="J57" s="751">
        <f ca="1">IF(J$7="Actual",OFFSET(J57,0,VLOOKUP(COLUMN(J57),Config!$F$44:$G$52,2,FALSE)-COLUMN($E57)),SUMIF('Budget Details'!$C$9:$C$674,$B57,'Budget Details'!AO$9:AO$674))</f>
        <v>0</v>
      </c>
      <c r="K57" s="751">
        <f ca="1">IF(K$7="Actual",OFFSET(K57,0,VLOOKUP(COLUMN(K57),Config!$F$44:$G$52,2,FALSE)-COLUMN($E57)),SUMIF('Budget Details'!$C$9:$C$674,$B57,'Budget Details'!AP$9:AP$674))</f>
        <v>0</v>
      </c>
      <c r="L57" s="751">
        <f ca="1">IF(L$7="Actual",OFFSET(L57,0,VLOOKUP(COLUMN(L57),Config!$F$44:$G$52,2,FALSE)-COLUMN($E57)),SUMIF('Budget Details'!$C$9:$C$674,$B57,'Budget Details'!AQ$9:AQ$674))</f>
        <v>0</v>
      </c>
      <c r="M57" s="751">
        <f ca="1">IF(M$7="Actual",OFFSET(M57,0,VLOOKUP(COLUMN(M57),Config!$F$44:$G$52,2,FALSE)-COLUMN($E57)),SUMIF('Budget Details'!$C$9:$C$674,$B57,'Budget Details'!AR$9:AR$674))</f>
        <v>0</v>
      </c>
      <c r="N57" s="752">
        <f ca="1">IF(N$7="Actual",OFFSET(N57,0,VLOOKUP(COLUMN(N57),Config!$F$44:$G$52,2,FALSE)-COLUMN($E57)),SUMIF('Budget Details'!$C$9:$C$674,$B57,'Budget Details'!AS$9:AS$674))</f>
        <v>0</v>
      </c>
      <c r="O57" s="49">
        <f t="shared" ca="1" si="145"/>
        <v>0</v>
      </c>
      <c r="P57" s="47">
        <f t="shared" ca="1" si="211"/>
        <v>0</v>
      </c>
      <c r="S57" s="228"/>
      <c r="T57" s="34"/>
      <c r="U57" s="34"/>
      <c r="V57" s="34"/>
      <c r="W57" s="34"/>
      <c r="X57" s="34"/>
      <c r="Y57" s="34"/>
      <c r="Z57" s="34"/>
      <c r="AA57" s="34"/>
      <c r="AB57" s="34"/>
      <c r="AC57" s="49">
        <f t="shared" si="212"/>
        <v>0</v>
      </c>
      <c r="AD57" s="47" t="str">
        <f t="shared" ca="1" si="146"/>
        <v/>
      </c>
      <c r="AE57" s="47" t="str">
        <f t="shared" ca="1" si="147"/>
        <v/>
      </c>
      <c r="AH57" s="141">
        <f t="shared" si="148"/>
        <v>0</v>
      </c>
      <c r="AI57" s="228"/>
      <c r="AJ57" s="34"/>
      <c r="AK57" s="34"/>
      <c r="AL57" s="34"/>
      <c r="AM57" s="34"/>
      <c r="AN57" s="34"/>
      <c r="AO57" s="34"/>
      <c r="AP57" s="34"/>
      <c r="AQ57" s="34"/>
      <c r="AR57" s="49">
        <f t="shared" si="213"/>
        <v>0</v>
      </c>
      <c r="AS57" s="47" t="str">
        <f t="shared" si="149"/>
        <v/>
      </c>
      <c r="AT57" s="47" t="str">
        <f t="shared" ca="1" si="150"/>
        <v/>
      </c>
      <c r="AW57" s="141">
        <f t="shared" si="151"/>
        <v>0</v>
      </c>
      <c r="AX57" s="162">
        <f t="shared" si="152"/>
        <v>0</v>
      </c>
      <c r="AY57" s="228"/>
      <c r="AZ57" s="34"/>
      <c r="BA57" s="34"/>
      <c r="BB57" s="34"/>
      <c r="BC57" s="34"/>
      <c r="BD57" s="34"/>
      <c r="BE57" s="34"/>
      <c r="BF57" s="34"/>
      <c r="BG57" s="49">
        <f t="shared" si="214"/>
        <v>0</v>
      </c>
      <c r="BH57" s="47" t="str">
        <f t="shared" si="153"/>
        <v/>
      </c>
      <c r="BI57" s="47" t="str">
        <f t="shared" ca="1" si="154"/>
        <v/>
      </c>
      <c r="BL57" s="141">
        <f t="shared" si="155"/>
        <v>0</v>
      </c>
      <c r="BM57" s="162">
        <f t="shared" si="156"/>
        <v>0</v>
      </c>
      <c r="BN57" s="162">
        <f t="shared" si="157"/>
        <v>0</v>
      </c>
      <c r="BO57" s="228"/>
      <c r="BP57" s="34"/>
      <c r="BQ57" s="34"/>
      <c r="BR57" s="34"/>
      <c r="BS57" s="34"/>
      <c r="BT57" s="34"/>
      <c r="BU57" s="34"/>
      <c r="BV57" s="49">
        <f t="shared" si="215"/>
        <v>0</v>
      </c>
      <c r="BW57" s="47" t="str">
        <f t="shared" si="158"/>
        <v/>
      </c>
      <c r="BX57" s="47" t="str">
        <f t="shared" ca="1" si="159"/>
        <v/>
      </c>
      <c r="CA57" s="141">
        <f t="shared" si="160"/>
        <v>0</v>
      </c>
      <c r="CB57" s="162">
        <f t="shared" si="161"/>
        <v>0</v>
      </c>
      <c r="CC57" s="162">
        <f t="shared" si="162"/>
        <v>0</v>
      </c>
      <c r="CD57" s="162">
        <f t="shared" si="163"/>
        <v>0</v>
      </c>
      <c r="CE57" s="228"/>
      <c r="CF57" s="34"/>
      <c r="CG57" s="34"/>
      <c r="CH57" s="34"/>
      <c r="CI57" s="34"/>
      <c r="CJ57" s="34"/>
      <c r="CK57" s="49">
        <f t="shared" si="216"/>
        <v>0</v>
      </c>
      <c r="CL57" s="47" t="str">
        <f t="shared" si="164"/>
        <v/>
      </c>
      <c r="CM57" s="47" t="str">
        <f t="shared" ca="1" si="165"/>
        <v/>
      </c>
      <c r="CP57" s="141">
        <f t="shared" si="166"/>
        <v>0</v>
      </c>
      <c r="CQ57" s="162">
        <f t="shared" si="167"/>
        <v>0</v>
      </c>
      <c r="CR57" s="162">
        <f t="shared" si="168"/>
        <v>0</v>
      </c>
      <c r="CS57" s="162">
        <f t="shared" si="169"/>
        <v>0</v>
      </c>
      <c r="CT57" s="162">
        <f t="shared" si="170"/>
        <v>0</v>
      </c>
      <c r="CU57" s="228"/>
      <c r="CV57" s="34"/>
      <c r="CW57" s="34"/>
      <c r="CX57" s="34"/>
      <c r="CY57" s="34"/>
      <c r="CZ57" s="49">
        <f t="shared" si="217"/>
        <v>0</v>
      </c>
      <c r="DA57" s="47" t="str">
        <f t="shared" si="171"/>
        <v/>
      </c>
      <c r="DB57" s="47" t="str">
        <f t="shared" ca="1" si="172"/>
        <v/>
      </c>
      <c r="DE57" s="141">
        <f t="shared" si="173"/>
        <v>0</v>
      </c>
      <c r="DF57" s="162">
        <f t="shared" si="174"/>
        <v>0</v>
      </c>
      <c r="DG57" s="162">
        <f t="shared" si="175"/>
        <v>0</v>
      </c>
      <c r="DH57" s="162">
        <f t="shared" si="176"/>
        <v>0</v>
      </c>
      <c r="DI57" s="162">
        <f t="shared" si="177"/>
        <v>0</v>
      </c>
      <c r="DJ57" s="162">
        <f t="shared" si="178"/>
        <v>0</v>
      </c>
      <c r="DK57" s="228"/>
      <c r="DL57" s="34"/>
      <c r="DM57" s="34"/>
      <c r="DN57" s="34"/>
      <c r="DO57" s="49">
        <f t="shared" si="218"/>
        <v>0</v>
      </c>
      <c r="DP57" s="47" t="str">
        <f t="shared" si="179"/>
        <v/>
      </c>
      <c r="DQ57" s="47" t="str">
        <f t="shared" ca="1" si="180"/>
        <v/>
      </c>
      <c r="DT57" s="141">
        <f t="shared" si="181"/>
        <v>0</v>
      </c>
      <c r="DU57" s="162">
        <f t="shared" si="182"/>
        <v>0</v>
      </c>
      <c r="DV57" s="162">
        <f t="shared" si="183"/>
        <v>0</v>
      </c>
      <c r="DW57" s="162">
        <f t="shared" si="184"/>
        <v>0</v>
      </c>
      <c r="DX57" s="162">
        <f t="shared" si="185"/>
        <v>0</v>
      </c>
      <c r="DY57" s="162">
        <f t="shared" si="186"/>
        <v>0</v>
      </c>
      <c r="DZ57" s="162">
        <f t="shared" si="187"/>
        <v>0</v>
      </c>
      <c r="EA57" s="228"/>
      <c r="EB57" s="34"/>
      <c r="EC57" s="34"/>
      <c r="ED57" s="49">
        <f t="shared" si="219"/>
        <v>0</v>
      </c>
      <c r="EE57" s="47" t="str">
        <f t="shared" si="188"/>
        <v/>
      </c>
      <c r="EF57" s="47" t="str">
        <f t="shared" ca="1" si="189"/>
        <v/>
      </c>
      <c r="EI57" s="141">
        <f t="shared" si="190"/>
        <v>0</v>
      </c>
      <c r="EJ57" s="162">
        <f t="shared" si="191"/>
        <v>0</v>
      </c>
      <c r="EK57" s="162">
        <f t="shared" si="192"/>
        <v>0</v>
      </c>
      <c r="EL57" s="162">
        <f t="shared" si="193"/>
        <v>0</v>
      </c>
      <c r="EM57" s="162">
        <f t="shared" si="194"/>
        <v>0</v>
      </c>
      <c r="EN57" s="162">
        <f t="shared" si="195"/>
        <v>0</v>
      </c>
      <c r="EO57" s="162">
        <f t="shared" si="196"/>
        <v>0</v>
      </c>
      <c r="EP57" s="162">
        <f t="shared" si="197"/>
        <v>0</v>
      </c>
      <c r="EQ57" s="228"/>
      <c r="ER57" s="34"/>
      <c r="ES57" s="49">
        <f t="shared" si="220"/>
        <v>0</v>
      </c>
      <c r="ET57" s="47" t="str">
        <f t="shared" si="198"/>
        <v/>
      </c>
      <c r="EU57" s="47" t="str">
        <f t="shared" ca="1" si="199"/>
        <v/>
      </c>
      <c r="EX57" s="141">
        <f t="shared" si="200"/>
        <v>0</v>
      </c>
      <c r="EY57" s="162">
        <f t="shared" si="201"/>
        <v>0</v>
      </c>
      <c r="EZ57" s="162">
        <f t="shared" si="202"/>
        <v>0</v>
      </c>
      <c r="FA57" s="162">
        <f t="shared" si="203"/>
        <v>0</v>
      </c>
      <c r="FB57" s="162">
        <f t="shared" si="204"/>
        <v>0</v>
      </c>
      <c r="FC57" s="162">
        <f t="shared" si="205"/>
        <v>0</v>
      </c>
      <c r="FD57" s="162">
        <f t="shared" si="206"/>
        <v>0</v>
      </c>
      <c r="FE57" s="162">
        <f t="shared" si="207"/>
        <v>0</v>
      </c>
      <c r="FF57" s="162">
        <f t="shared" si="208"/>
        <v>0</v>
      </c>
      <c r="FG57" s="228"/>
      <c r="FH57" s="49">
        <f t="shared" si="221"/>
        <v>0</v>
      </c>
      <c r="FI57" s="47" t="str">
        <f t="shared" si="209"/>
        <v/>
      </c>
      <c r="FJ57" s="47" t="str">
        <f t="shared" ca="1" si="210"/>
        <v/>
      </c>
    </row>
    <row r="58" spans="2:167" ht="15" customHeight="1" outlineLevel="1" x14ac:dyDescent="0.2">
      <c r="B58" s="797" t="str">
        <f>IF('General Information'!B84&lt;&gt;"",'General Information'!B84,"N/A")</f>
        <v>Copenhagen University</v>
      </c>
      <c r="C58" s="797"/>
      <c r="E58" s="751">
        <f ca="1">IF(E$7="Actual",OFFSET(E58,0,VLOOKUP(COLUMN(E58),Config!$F$44:$G$52,2,FALSE)-COLUMN($E58)),SUMIF('Budget Details'!$C$9:$C$674,$B58,'Budget Details'!AJ$9:AJ$674))</f>
        <v>170000</v>
      </c>
      <c r="F58" s="751">
        <f ca="1">IF(F$7="Actual",OFFSET(F58,0,VLOOKUP(COLUMN(F58),Config!$F$44:$G$52,2,FALSE)-COLUMN($E58)),SUMIF('Budget Details'!$C$9:$C$674,$B58,'Budget Details'!AK$9:AK$674))</f>
        <v>170000</v>
      </c>
      <c r="G58" s="751">
        <f ca="1">IF(G$7="Actual",OFFSET(G58,0,VLOOKUP(COLUMN(G58),Config!$F$44:$G$52,2,FALSE)-COLUMN($E58)),SUMIF('Budget Details'!$C$9:$C$674,$B58,'Budget Details'!AL$9:AL$674))</f>
        <v>170000</v>
      </c>
      <c r="H58" s="751">
        <f ca="1">IF(H$7="Actual",OFFSET(H58,0,VLOOKUP(COLUMN(H58),Config!$F$44:$G$52,2,FALSE)-COLUMN($E58)),SUMIF('Budget Details'!$C$9:$C$674,$B58,'Budget Details'!AM$9:AM$674))</f>
        <v>170000</v>
      </c>
      <c r="I58" s="751">
        <f ca="1">IF(I$7="Actual",OFFSET(I58,0,VLOOKUP(COLUMN(I58),Config!$F$44:$G$52,2,FALSE)-COLUMN($E58)),SUMIF('Budget Details'!$C$9:$C$674,$B58,'Budget Details'!AN$9:AN$674))</f>
        <v>170000</v>
      </c>
      <c r="J58" s="751">
        <f ca="1">IF(J$7="Actual",OFFSET(J58,0,VLOOKUP(COLUMN(J58),Config!$F$44:$G$52,2,FALSE)-COLUMN($E58)),SUMIF('Budget Details'!$C$9:$C$674,$B58,'Budget Details'!AO$9:AO$674))</f>
        <v>170000</v>
      </c>
      <c r="K58" s="751">
        <f ca="1">IF(K$7="Actual",OFFSET(K58,0,VLOOKUP(COLUMN(K58),Config!$F$44:$G$52,2,FALSE)-COLUMN($E58)),SUMIF('Budget Details'!$C$9:$C$674,$B58,'Budget Details'!AP$9:AP$674))</f>
        <v>0</v>
      </c>
      <c r="L58" s="751">
        <f ca="1">IF(L$7="Actual",OFFSET(L58,0,VLOOKUP(COLUMN(L58),Config!$F$44:$G$52,2,FALSE)-COLUMN($E58)),SUMIF('Budget Details'!$C$9:$C$674,$B58,'Budget Details'!AQ$9:AQ$674))</f>
        <v>0</v>
      </c>
      <c r="M58" s="751">
        <f ca="1">IF(M$7="Actual",OFFSET(M58,0,VLOOKUP(COLUMN(M58),Config!$F$44:$G$52,2,FALSE)-COLUMN($E58)),SUMIF('Budget Details'!$C$9:$C$674,$B58,'Budget Details'!AR$9:AR$674))</f>
        <v>0</v>
      </c>
      <c r="N58" s="752">
        <f ca="1">IF(N$7="Actual",OFFSET(N58,0,VLOOKUP(COLUMN(N58),Config!$F$44:$G$52,2,FALSE)-COLUMN($E58)),SUMIF('Budget Details'!$C$9:$C$674,$B58,'Budget Details'!AS$9:AS$674))</f>
        <v>0</v>
      </c>
      <c r="O58" s="49">
        <f t="shared" ca="1" si="145"/>
        <v>1020000</v>
      </c>
      <c r="P58" s="47">
        <f t="shared" ca="1" si="211"/>
        <v>1.6672958260522078E-2</v>
      </c>
      <c r="S58" s="228"/>
      <c r="T58" s="34"/>
      <c r="U58" s="34"/>
      <c r="V58" s="34"/>
      <c r="W58" s="34"/>
      <c r="X58" s="34"/>
      <c r="Y58" s="34"/>
      <c r="Z58" s="34"/>
      <c r="AA58" s="34"/>
      <c r="AB58" s="34"/>
      <c r="AC58" s="49">
        <f t="shared" si="212"/>
        <v>0</v>
      </c>
      <c r="AD58" s="47">
        <f t="shared" ca="1" si="146"/>
        <v>-1</v>
      </c>
      <c r="AE58" s="47">
        <f t="shared" ca="1" si="147"/>
        <v>-1</v>
      </c>
      <c r="AH58" s="141">
        <f t="shared" si="148"/>
        <v>0</v>
      </c>
      <c r="AI58" s="228"/>
      <c r="AJ58" s="34"/>
      <c r="AK58" s="34"/>
      <c r="AL58" s="34"/>
      <c r="AM58" s="34"/>
      <c r="AN58" s="34"/>
      <c r="AO58" s="34"/>
      <c r="AP58" s="34"/>
      <c r="AQ58" s="34"/>
      <c r="AR58" s="49">
        <f t="shared" si="213"/>
        <v>0</v>
      </c>
      <c r="AS58" s="47" t="str">
        <f t="shared" si="149"/>
        <v/>
      </c>
      <c r="AT58" s="47">
        <f t="shared" ca="1" si="150"/>
        <v>-1</v>
      </c>
      <c r="AW58" s="141">
        <f t="shared" si="151"/>
        <v>0</v>
      </c>
      <c r="AX58" s="162">
        <f t="shared" si="152"/>
        <v>0</v>
      </c>
      <c r="AY58" s="228"/>
      <c r="AZ58" s="34"/>
      <c r="BA58" s="34"/>
      <c r="BB58" s="34"/>
      <c r="BC58" s="34"/>
      <c r="BD58" s="34"/>
      <c r="BE58" s="34"/>
      <c r="BF58" s="34"/>
      <c r="BG58" s="49">
        <f t="shared" si="214"/>
        <v>0</v>
      </c>
      <c r="BH58" s="47" t="str">
        <f t="shared" si="153"/>
        <v/>
      </c>
      <c r="BI58" s="47">
        <f t="shared" ca="1" si="154"/>
        <v>-1</v>
      </c>
      <c r="BL58" s="141">
        <f t="shared" si="155"/>
        <v>0</v>
      </c>
      <c r="BM58" s="162">
        <f t="shared" si="156"/>
        <v>0</v>
      </c>
      <c r="BN58" s="162">
        <f t="shared" si="157"/>
        <v>0</v>
      </c>
      <c r="BO58" s="228"/>
      <c r="BP58" s="34"/>
      <c r="BQ58" s="34"/>
      <c r="BR58" s="34"/>
      <c r="BS58" s="34"/>
      <c r="BT58" s="34"/>
      <c r="BU58" s="34"/>
      <c r="BV58" s="49">
        <f t="shared" si="215"/>
        <v>0</v>
      </c>
      <c r="BW58" s="47" t="str">
        <f t="shared" si="158"/>
        <v/>
      </c>
      <c r="BX58" s="47">
        <f t="shared" ca="1" si="159"/>
        <v>-1</v>
      </c>
      <c r="CA58" s="141">
        <f t="shared" si="160"/>
        <v>0</v>
      </c>
      <c r="CB58" s="162">
        <f t="shared" si="161"/>
        <v>0</v>
      </c>
      <c r="CC58" s="162">
        <f t="shared" si="162"/>
        <v>0</v>
      </c>
      <c r="CD58" s="162">
        <f t="shared" si="163"/>
        <v>0</v>
      </c>
      <c r="CE58" s="228"/>
      <c r="CF58" s="34"/>
      <c r="CG58" s="34"/>
      <c r="CH58" s="34"/>
      <c r="CI58" s="34"/>
      <c r="CJ58" s="34"/>
      <c r="CK58" s="49">
        <f t="shared" si="216"/>
        <v>0</v>
      </c>
      <c r="CL58" s="47" t="str">
        <f t="shared" si="164"/>
        <v/>
      </c>
      <c r="CM58" s="47">
        <f t="shared" ca="1" si="165"/>
        <v>-1</v>
      </c>
      <c r="CP58" s="141">
        <f t="shared" si="166"/>
        <v>0</v>
      </c>
      <c r="CQ58" s="162">
        <f t="shared" si="167"/>
        <v>0</v>
      </c>
      <c r="CR58" s="162">
        <f t="shared" si="168"/>
        <v>0</v>
      </c>
      <c r="CS58" s="162">
        <f t="shared" si="169"/>
        <v>0</v>
      </c>
      <c r="CT58" s="162">
        <f t="shared" si="170"/>
        <v>0</v>
      </c>
      <c r="CU58" s="228"/>
      <c r="CV58" s="34"/>
      <c r="CW58" s="34"/>
      <c r="CX58" s="34"/>
      <c r="CY58" s="34"/>
      <c r="CZ58" s="49">
        <f t="shared" si="217"/>
        <v>0</v>
      </c>
      <c r="DA58" s="47" t="str">
        <f t="shared" si="171"/>
        <v/>
      </c>
      <c r="DB58" s="47">
        <f t="shared" ca="1" si="172"/>
        <v>-1</v>
      </c>
      <c r="DE58" s="141">
        <f t="shared" si="173"/>
        <v>0</v>
      </c>
      <c r="DF58" s="162">
        <f t="shared" si="174"/>
        <v>0</v>
      </c>
      <c r="DG58" s="162">
        <f t="shared" si="175"/>
        <v>0</v>
      </c>
      <c r="DH58" s="162">
        <f t="shared" si="176"/>
        <v>0</v>
      </c>
      <c r="DI58" s="162">
        <f t="shared" si="177"/>
        <v>0</v>
      </c>
      <c r="DJ58" s="162">
        <f t="shared" si="178"/>
        <v>0</v>
      </c>
      <c r="DK58" s="228"/>
      <c r="DL58" s="34"/>
      <c r="DM58" s="34"/>
      <c r="DN58" s="34"/>
      <c r="DO58" s="49">
        <f t="shared" si="218"/>
        <v>0</v>
      </c>
      <c r="DP58" s="47" t="str">
        <f t="shared" si="179"/>
        <v/>
      </c>
      <c r="DQ58" s="47">
        <f t="shared" ca="1" si="180"/>
        <v>-1</v>
      </c>
      <c r="DT58" s="141">
        <f t="shared" si="181"/>
        <v>0</v>
      </c>
      <c r="DU58" s="162">
        <f t="shared" si="182"/>
        <v>0</v>
      </c>
      <c r="DV58" s="162">
        <f t="shared" si="183"/>
        <v>0</v>
      </c>
      <c r="DW58" s="162">
        <f t="shared" si="184"/>
        <v>0</v>
      </c>
      <c r="DX58" s="162">
        <f t="shared" si="185"/>
        <v>0</v>
      </c>
      <c r="DY58" s="162">
        <f t="shared" si="186"/>
        <v>0</v>
      </c>
      <c r="DZ58" s="162">
        <f t="shared" si="187"/>
        <v>0</v>
      </c>
      <c r="EA58" s="228"/>
      <c r="EB58" s="34"/>
      <c r="EC58" s="34"/>
      <c r="ED58" s="49">
        <f t="shared" si="219"/>
        <v>0</v>
      </c>
      <c r="EE58" s="47" t="str">
        <f t="shared" si="188"/>
        <v/>
      </c>
      <c r="EF58" s="47">
        <f t="shared" ca="1" si="189"/>
        <v>-1</v>
      </c>
      <c r="EI58" s="141">
        <f t="shared" si="190"/>
        <v>0</v>
      </c>
      <c r="EJ58" s="162">
        <f t="shared" si="191"/>
        <v>0</v>
      </c>
      <c r="EK58" s="162">
        <f t="shared" si="192"/>
        <v>0</v>
      </c>
      <c r="EL58" s="162">
        <f t="shared" si="193"/>
        <v>0</v>
      </c>
      <c r="EM58" s="162">
        <f t="shared" si="194"/>
        <v>0</v>
      </c>
      <c r="EN58" s="162">
        <f t="shared" si="195"/>
        <v>0</v>
      </c>
      <c r="EO58" s="162">
        <f t="shared" si="196"/>
        <v>0</v>
      </c>
      <c r="EP58" s="162">
        <f t="shared" si="197"/>
        <v>0</v>
      </c>
      <c r="EQ58" s="228"/>
      <c r="ER58" s="34"/>
      <c r="ES58" s="49">
        <f t="shared" si="220"/>
        <v>0</v>
      </c>
      <c r="ET58" s="47" t="str">
        <f t="shared" si="198"/>
        <v/>
      </c>
      <c r="EU58" s="47">
        <f t="shared" ca="1" si="199"/>
        <v>-1</v>
      </c>
      <c r="EX58" s="141">
        <f t="shared" si="200"/>
        <v>0</v>
      </c>
      <c r="EY58" s="162">
        <f t="shared" si="201"/>
        <v>0</v>
      </c>
      <c r="EZ58" s="162">
        <f t="shared" si="202"/>
        <v>0</v>
      </c>
      <c r="FA58" s="162">
        <f t="shared" si="203"/>
        <v>0</v>
      </c>
      <c r="FB58" s="162">
        <f t="shared" si="204"/>
        <v>0</v>
      </c>
      <c r="FC58" s="162">
        <f t="shared" si="205"/>
        <v>0</v>
      </c>
      <c r="FD58" s="162">
        <f t="shared" si="206"/>
        <v>0</v>
      </c>
      <c r="FE58" s="162">
        <f t="shared" si="207"/>
        <v>0</v>
      </c>
      <c r="FF58" s="162">
        <f t="shared" si="208"/>
        <v>0</v>
      </c>
      <c r="FG58" s="228"/>
      <c r="FH58" s="49">
        <f t="shared" si="221"/>
        <v>0</v>
      </c>
      <c r="FI58" s="47" t="str">
        <f t="shared" si="209"/>
        <v/>
      </c>
      <c r="FJ58" s="47">
        <f t="shared" ca="1" si="210"/>
        <v>-1</v>
      </c>
    </row>
    <row r="59" spans="2:167" ht="15" customHeight="1" outlineLevel="1" x14ac:dyDescent="0.2">
      <c r="B59" s="797" t="str">
        <f>IF('General Information'!B85&lt;&gt;"",'General Information'!B85,"N/A")</f>
        <v>CIAT-Gender &amp; Social Inclusion Leader</v>
      </c>
      <c r="C59" s="797"/>
      <c r="E59" s="751">
        <f ca="1">IF(E$7="Actual",OFFSET(E59,0,VLOOKUP(COLUMN(E59),Config!$F$44:$G$52,2,FALSE)-COLUMN($E59)),SUMIF('Budget Details'!$C$9:$C$674,$B59,'Budget Details'!AJ$9:AJ$674))</f>
        <v>122500</v>
      </c>
      <c r="F59" s="751">
        <f ca="1">IF(F$7="Actual",OFFSET(F59,0,VLOOKUP(COLUMN(F59),Config!$F$44:$G$52,2,FALSE)-COLUMN($E59)),SUMIF('Budget Details'!$C$9:$C$674,$B59,'Budget Details'!AK$9:AK$674))</f>
        <v>122500</v>
      </c>
      <c r="G59" s="751">
        <f ca="1">IF(G$7="Actual",OFFSET(G59,0,VLOOKUP(COLUMN(G59),Config!$F$44:$G$52,2,FALSE)-COLUMN($E59)),SUMIF('Budget Details'!$C$9:$C$674,$B59,'Budget Details'!AL$9:AL$674))</f>
        <v>122500</v>
      </c>
      <c r="H59" s="751">
        <f ca="1">IF(H$7="Actual",OFFSET(H59,0,VLOOKUP(COLUMN(H59),Config!$F$44:$G$52,2,FALSE)-COLUMN($E59)),SUMIF('Budget Details'!$C$9:$C$674,$B59,'Budget Details'!AM$9:AM$674))</f>
        <v>122500</v>
      </c>
      <c r="I59" s="751">
        <f ca="1">IF(I$7="Actual",OFFSET(I59,0,VLOOKUP(COLUMN(I59),Config!$F$44:$G$52,2,FALSE)-COLUMN($E59)),SUMIF('Budget Details'!$C$9:$C$674,$B59,'Budget Details'!AN$9:AN$674))</f>
        <v>122500</v>
      </c>
      <c r="J59" s="751">
        <f ca="1">IF(J$7="Actual",OFFSET(J59,0,VLOOKUP(COLUMN(J59),Config!$F$44:$G$52,2,FALSE)-COLUMN($E59)),SUMIF('Budget Details'!$C$9:$C$674,$B59,'Budget Details'!AO$9:AO$674))</f>
        <v>122500</v>
      </c>
      <c r="K59" s="751">
        <f ca="1">IF(K$7="Actual",OFFSET(K59,0,VLOOKUP(COLUMN(K59),Config!$F$44:$G$52,2,FALSE)-COLUMN($E59)),SUMIF('Budget Details'!$C$9:$C$674,$B59,'Budget Details'!AP$9:AP$674))</f>
        <v>0</v>
      </c>
      <c r="L59" s="751">
        <f ca="1">IF(L$7="Actual",OFFSET(L59,0,VLOOKUP(COLUMN(L59),Config!$F$44:$G$52,2,FALSE)-COLUMN($E59)),SUMIF('Budget Details'!$C$9:$C$674,$B59,'Budget Details'!AQ$9:AQ$674))</f>
        <v>0</v>
      </c>
      <c r="M59" s="751">
        <f ca="1">IF(M$7="Actual",OFFSET(M59,0,VLOOKUP(COLUMN(M59),Config!$F$44:$G$52,2,FALSE)-COLUMN($E59)),SUMIF('Budget Details'!$C$9:$C$674,$B59,'Budget Details'!AR$9:AR$674))</f>
        <v>0</v>
      </c>
      <c r="N59" s="752">
        <f ca="1">IF(N$7="Actual",OFFSET(N59,0,VLOOKUP(COLUMN(N59),Config!$F$44:$G$52,2,FALSE)-COLUMN($E59)),SUMIF('Budget Details'!$C$9:$C$674,$B59,'Budget Details'!AS$9:AS$674))</f>
        <v>0</v>
      </c>
      <c r="O59" s="49">
        <f t="shared" ca="1" si="145"/>
        <v>735000</v>
      </c>
      <c r="P59" s="47">
        <f t="shared" ca="1" si="211"/>
        <v>1.2014337570082084E-2</v>
      </c>
      <c r="S59" s="228"/>
      <c r="T59" s="34"/>
      <c r="U59" s="34"/>
      <c r="V59" s="34"/>
      <c r="W59" s="34"/>
      <c r="X59" s="34"/>
      <c r="Y59" s="34"/>
      <c r="Z59" s="34"/>
      <c r="AA59" s="34"/>
      <c r="AB59" s="34"/>
      <c r="AC59" s="49">
        <f t="shared" si="212"/>
        <v>0</v>
      </c>
      <c r="AD59" s="47">
        <f t="shared" ca="1" si="146"/>
        <v>-1</v>
      </c>
      <c r="AE59" s="47">
        <f t="shared" ca="1" si="147"/>
        <v>-1</v>
      </c>
      <c r="AH59" s="141">
        <f t="shared" si="148"/>
        <v>0</v>
      </c>
      <c r="AI59" s="228"/>
      <c r="AJ59" s="34"/>
      <c r="AK59" s="34"/>
      <c r="AL59" s="34"/>
      <c r="AM59" s="34"/>
      <c r="AN59" s="34"/>
      <c r="AO59" s="34"/>
      <c r="AP59" s="34"/>
      <c r="AQ59" s="34"/>
      <c r="AR59" s="49">
        <f t="shared" si="213"/>
        <v>0</v>
      </c>
      <c r="AS59" s="47" t="str">
        <f t="shared" si="149"/>
        <v/>
      </c>
      <c r="AT59" s="47">
        <f t="shared" ca="1" si="150"/>
        <v>-1</v>
      </c>
      <c r="AW59" s="141">
        <f t="shared" si="151"/>
        <v>0</v>
      </c>
      <c r="AX59" s="162">
        <f t="shared" si="152"/>
        <v>0</v>
      </c>
      <c r="AY59" s="228"/>
      <c r="AZ59" s="34"/>
      <c r="BA59" s="34"/>
      <c r="BB59" s="34"/>
      <c r="BC59" s="34"/>
      <c r="BD59" s="34"/>
      <c r="BE59" s="34"/>
      <c r="BF59" s="34"/>
      <c r="BG59" s="49">
        <f t="shared" si="214"/>
        <v>0</v>
      </c>
      <c r="BH59" s="47" t="str">
        <f t="shared" si="153"/>
        <v/>
      </c>
      <c r="BI59" s="47">
        <f t="shared" ca="1" si="154"/>
        <v>-1</v>
      </c>
      <c r="BL59" s="141">
        <f t="shared" si="155"/>
        <v>0</v>
      </c>
      <c r="BM59" s="162">
        <f t="shared" si="156"/>
        <v>0</v>
      </c>
      <c r="BN59" s="162">
        <f t="shared" si="157"/>
        <v>0</v>
      </c>
      <c r="BO59" s="228"/>
      <c r="BP59" s="34"/>
      <c r="BQ59" s="34"/>
      <c r="BR59" s="34"/>
      <c r="BS59" s="34"/>
      <c r="BT59" s="34"/>
      <c r="BU59" s="34"/>
      <c r="BV59" s="49">
        <f t="shared" si="215"/>
        <v>0</v>
      </c>
      <c r="BW59" s="47" t="str">
        <f t="shared" si="158"/>
        <v/>
      </c>
      <c r="BX59" s="47">
        <f t="shared" ca="1" si="159"/>
        <v>-1</v>
      </c>
      <c r="CA59" s="141">
        <f t="shared" si="160"/>
        <v>0</v>
      </c>
      <c r="CB59" s="162">
        <f t="shared" si="161"/>
        <v>0</v>
      </c>
      <c r="CC59" s="162">
        <f t="shared" si="162"/>
        <v>0</v>
      </c>
      <c r="CD59" s="162">
        <f t="shared" si="163"/>
        <v>0</v>
      </c>
      <c r="CE59" s="228"/>
      <c r="CF59" s="34"/>
      <c r="CG59" s="34"/>
      <c r="CH59" s="34"/>
      <c r="CI59" s="34"/>
      <c r="CJ59" s="34"/>
      <c r="CK59" s="49">
        <f t="shared" si="216"/>
        <v>0</v>
      </c>
      <c r="CL59" s="47" t="str">
        <f t="shared" si="164"/>
        <v/>
      </c>
      <c r="CM59" s="47">
        <f t="shared" ca="1" si="165"/>
        <v>-1</v>
      </c>
      <c r="CP59" s="141">
        <f t="shared" si="166"/>
        <v>0</v>
      </c>
      <c r="CQ59" s="162">
        <f t="shared" si="167"/>
        <v>0</v>
      </c>
      <c r="CR59" s="162">
        <f t="shared" si="168"/>
        <v>0</v>
      </c>
      <c r="CS59" s="162">
        <f t="shared" si="169"/>
        <v>0</v>
      </c>
      <c r="CT59" s="162">
        <f t="shared" si="170"/>
        <v>0</v>
      </c>
      <c r="CU59" s="228"/>
      <c r="CV59" s="34"/>
      <c r="CW59" s="34"/>
      <c r="CX59" s="34"/>
      <c r="CY59" s="34"/>
      <c r="CZ59" s="49">
        <f t="shared" si="217"/>
        <v>0</v>
      </c>
      <c r="DA59" s="47" t="str">
        <f t="shared" si="171"/>
        <v/>
      </c>
      <c r="DB59" s="47">
        <f t="shared" ca="1" si="172"/>
        <v>-1</v>
      </c>
      <c r="DE59" s="141">
        <f t="shared" si="173"/>
        <v>0</v>
      </c>
      <c r="DF59" s="162">
        <f t="shared" si="174"/>
        <v>0</v>
      </c>
      <c r="DG59" s="162">
        <f t="shared" si="175"/>
        <v>0</v>
      </c>
      <c r="DH59" s="162">
        <f t="shared" si="176"/>
        <v>0</v>
      </c>
      <c r="DI59" s="162">
        <f t="shared" si="177"/>
        <v>0</v>
      </c>
      <c r="DJ59" s="162">
        <f t="shared" si="178"/>
        <v>0</v>
      </c>
      <c r="DK59" s="228"/>
      <c r="DL59" s="34"/>
      <c r="DM59" s="34"/>
      <c r="DN59" s="34"/>
      <c r="DO59" s="49">
        <f t="shared" si="218"/>
        <v>0</v>
      </c>
      <c r="DP59" s="47" t="str">
        <f t="shared" si="179"/>
        <v/>
      </c>
      <c r="DQ59" s="47">
        <f t="shared" ca="1" si="180"/>
        <v>-1</v>
      </c>
      <c r="DT59" s="141">
        <f t="shared" si="181"/>
        <v>0</v>
      </c>
      <c r="DU59" s="162">
        <f t="shared" si="182"/>
        <v>0</v>
      </c>
      <c r="DV59" s="162">
        <f t="shared" si="183"/>
        <v>0</v>
      </c>
      <c r="DW59" s="162">
        <f t="shared" si="184"/>
        <v>0</v>
      </c>
      <c r="DX59" s="162">
        <f t="shared" si="185"/>
        <v>0</v>
      </c>
      <c r="DY59" s="162">
        <f t="shared" si="186"/>
        <v>0</v>
      </c>
      <c r="DZ59" s="162">
        <f t="shared" si="187"/>
        <v>0</v>
      </c>
      <c r="EA59" s="228"/>
      <c r="EB59" s="34"/>
      <c r="EC59" s="34"/>
      <c r="ED59" s="49">
        <f t="shared" si="219"/>
        <v>0</v>
      </c>
      <c r="EE59" s="47" t="str">
        <f t="shared" si="188"/>
        <v/>
      </c>
      <c r="EF59" s="47">
        <f t="shared" ca="1" si="189"/>
        <v>-1</v>
      </c>
      <c r="EI59" s="141">
        <f t="shared" si="190"/>
        <v>0</v>
      </c>
      <c r="EJ59" s="162">
        <f t="shared" si="191"/>
        <v>0</v>
      </c>
      <c r="EK59" s="162">
        <f t="shared" si="192"/>
        <v>0</v>
      </c>
      <c r="EL59" s="162">
        <f t="shared" si="193"/>
        <v>0</v>
      </c>
      <c r="EM59" s="162">
        <f t="shared" si="194"/>
        <v>0</v>
      </c>
      <c r="EN59" s="162">
        <f t="shared" si="195"/>
        <v>0</v>
      </c>
      <c r="EO59" s="162">
        <f t="shared" si="196"/>
        <v>0</v>
      </c>
      <c r="EP59" s="162">
        <f t="shared" si="197"/>
        <v>0</v>
      </c>
      <c r="EQ59" s="228"/>
      <c r="ER59" s="34"/>
      <c r="ES59" s="49">
        <f t="shared" si="220"/>
        <v>0</v>
      </c>
      <c r="ET59" s="47" t="str">
        <f t="shared" si="198"/>
        <v/>
      </c>
      <c r="EU59" s="47">
        <f t="shared" ca="1" si="199"/>
        <v>-1</v>
      </c>
      <c r="EX59" s="141">
        <f t="shared" si="200"/>
        <v>0</v>
      </c>
      <c r="EY59" s="162">
        <f t="shared" si="201"/>
        <v>0</v>
      </c>
      <c r="EZ59" s="162">
        <f t="shared" si="202"/>
        <v>0</v>
      </c>
      <c r="FA59" s="162">
        <f t="shared" si="203"/>
        <v>0</v>
      </c>
      <c r="FB59" s="162">
        <f t="shared" si="204"/>
        <v>0</v>
      </c>
      <c r="FC59" s="162">
        <f t="shared" si="205"/>
        <v>0</v>
      </c>
      <c r="FD59" s="162">
        <f t="shared" si="206"/>
        <v>0</v>
      </c>
      <c r="FE59" s="162">
        <f t="shared" si="207"/>
        <v>0</v>
      </c>
      <c r="FF59" s="162">
        <f t="shared" si="208"/>
        <v>0</v>
      </c>
      <c r="FG59" s="228"/>
      <c r="FH59" s="49">
        <f t="shared" si="221"/>
        <v>0</v>
      </c>
      <c r="FI59" s="47" t="str">
        <f t="shared" si="209"/>
        <v/>
      </c>
      <c r="FJ59" s="47">
        <f t="shared" ca="1" si="210"/>
        <v>-1</v>
      </c>
    </row>
    <row r="60" spans="2:167" ht="15" customHeight="1" outlineLevel="1" x14ac:dyDescent="0.2">
      <c r="B60" s="797" t="str">
        <f>IF('General Information'!B86&lt;&gt;"",'General Information'!B86,"N/A")</f>
        <v>Columbia University-IRI</v>
      </c>
      <c r="C60" s="797"/>
      <c r="E60" s="751">
        <f ca="1">IF(E$7="Actual",OFFSET(E60,0,VLOOKUP(COLUMN(E60),Config!$F$44:$G$52,2,FALSE)-COLUMN($E60)),SUMIF('Budget Details'!$C$9:$C$674,$B60,'Budget Details'!AJ$9:AJ$674))</f>
        <v>776000</v>
      </c>
      <c r="F60" s="751">
        <f ca="1">IF(F$7="Actual",OFFSET(F60,0,VLOOKUP(COLUMN(F60),Config!$F$44:$G$52,2,FALSE)-COLUMN($E60)),SUMIF('Budget Details'!$C$9:$C$674,$B60,'Budget Details'!AK$9:AK$674))</f>
        <v>776000</v>
      </c>
      <c r="G60" s="751">
        <f ca="1">IF(G$7="Actual",OFFSET(G60,0,VLOOKUP(COLUMN(G60),Config!$F$44:$G$52,2,FALSE)-COLUMN($E60)),SUMIF('Budget Details'!$C$9:$C$674,$B60,'Budget Details'!AL$9:AL$674))</f>
        <v>776000</v>
      </c>
      <c r="H60" s="751">
        <f ca="1">IF(H$7="Actual",OFFSET(H60,0,VLOOKUP(COLUMN(H60),Config!$F$44:$G$52,2,FALSE)-COLUMN($E60)),SUMIF('Budget Details'!$C$9:$C$674,$B60,'Budget Details'!AM$9:AM$674))</f>
        <v>776000</v>
      </c>
      <c r="I60" s="751">
        <f ca="1">IF(I$7="Actual",OFFSET(I60,0,VLOOKUP(COLUMN(I60),Config!$F$44:$G$52,2,FALSE)-COLUMN($E60)),SUMIF('Budget Details'!$C$9:$C$674,$B60,'Budget Details'!AN$9:AN$674))</f>
        <v>776000</v>
      </c>
      <c r="J60" s="751">
        <f ca="1">IF(J$7="Actual",OFFSET(J60,0,VLOOKUP(COLUMN(J60),Config!$F$44:$G$52,2,FALSE)-COLUMN($E60)),SUMIF('Budget Details'!$C$9:$C$674,$B60,'Budget Details'!AO$9:AO$674))</f>
        <v>776000</v>
      </c>
      <c r="K60" s="751">
        <f ca="1">IF(K$7="Actual",OFFSET(K60,0,VLOOKUP(COLUMN(K60),Config!$F$44:$G$52,2,FALSE)-COLUMN($E60)),SUMIF('Budget Details'!$C$9:$C$674,$B60,'Budget Details'!AP$9:AP$674))</f>
        <v>0</v>
      </c>
      <c r="L60" s="751">
        <f ca="1">IF(L$7="Actual",OFFSET(L60,0,VLOOKUP(COLUMN(L60),Config!$F$44:$G$52,2,FALSE)-COLUMN($E60)),SUMIF('Budget Details'!$C$9:$C$674,$B60,'Budget Details'!AQ$9:AQ$674))</f>
        <v>0</v>
      </c>
      <c r="M60" s="751">
        <f ca="1">IF(M$7="Actual",OFFSET(M60,0,VLOOKUP(COLUMN(M60),Config!$F$44:$G$52,2,FALSE)-COLUMN($E60)),SUMIF('Budget Details'!$C$9:$C$674,$B60,'Budget Details'!AR$9:AR$674))</f>
        <v>0</v>
      </c>
      <c r="N60" s="752">
        <f ca="1">IF(N$7="Actual",OFFSET(N60,0,VLOOKUP(COLUMN(N60),Config!$F$44:$G$52,2,FALSE)-COLUMN($E60)),SUMIF('Budget Details'!$C$9:$C$674,$B60,'Budget Details'!AS$9:AS$674))</f>
        <v>0</v>
      </c>
      <c r="O60" s="49">
        <f t="shared" ca="1" si="145"/>
        <v>4656000</v>
      </c>
      <c r="P60" s="47">
        <f t="shared" ca="1" si="211"/>
        <v>7.6107150648030183E-2</v>
      </c>
      <c r="S60" s="228"/>
      <c r="T60" s="34"/>
      <c r="U60" s="34"/>
      <c r="V60" s="34"/>
      <c r="W60" s="34"/>
      <c r="X60" s="34"/>
      <c r="Y60" s="34"/>
      <c r="Z60" s="34"/>
      <c r="AA60" s="34"/>
      <c r="AB60" s="34"/>
      <c r="AC60" s="49">
        <f t="shared" si="212"/>
        <v>0</v>
      </c>
      <c r="AD60" s="47">
        <f t="shared" ca="1" si="146"/>
        <v>-1</v>
      </c>
      <c r="AE60" s="47">
        <f t="shared" ca="1" si="147"/>
        <v>-1</v>
      </c>
      <c r="AH60" s="141">
        <f t="shared" si="148"/>
        <v>0</v>
      </c>
      <c r="AI60" s="228"/>
      <c r="AJ60" s="34"/>
      <c r="AK60" s="34"/>
      <c r="AL60" s="34"/>
      <c r="AM60" s="34"/>
      <c r="AN60" s="34"/>
      <c r="AO60" s="34"/>
      <c r="AP60" s="34"/>
      <c r="AQ60" s="34"/>
      <c r="AR60" s="49">
        <f t="shared" si="213"/>
        <v>0</v>
      </c>
      <c r="AS60" s="47" t="str">
        <f t="shared" si="149"/>
        <v/>
      </c>
      <c r="AT60" s="47">
        <f t="shared" ca="1" si="150"/>
        <v>-1</v>
      </c>
      <c r="AW60" s="141">
        <f t="shared" si="151"/>
        <v>0</v>
      </c>
      <c r="AX60" s="162">
        <f t="shared" si="152"/>
        <v>0</v>
      </c>
      <c r="AY60" s="228"/>
      <c r="AZ60" s="34"/>
      <c r="BA60" s="34"/>
      <c r="BB60" s="34"/>
      <c r="BC60" s="34"/>
      <c r="BD60" s="34"/>
      <c r="BE60" s="34"/>
      <c r="BF60" s="34"/>
      <c r="BG60" s="49">
        <f t="shared" si="214"/>
        <v>0</v>
      </c>
      <c r="BH60" s="47" t="str">
        <f t="shared" si="153"/>
        <v/>
      </c>
      <c r="BI60" s="47">
        <f t="shared" ca="1" si="154"/>
        <v>-1</v>
      </c>
      <c r="BL60" s="141">
        <f t="shared" si="155"/>
        <v>0</v>
      </c>
      <c r="BM60" s="162">
        <f t="shared" si="156"/>
        <v>0</v>
      </c>
      <c r="BN60" s="162">
        <f t="shared" si="157"/>
        <v>0</v>
      </c>
      <c r="BO60" s="228"/>
      <c r="BP60" s="34"/>
      <c r="BQ60" s="34"/>
      <c r="BR60" s="34"/>
      <c r="BS60" s="34"/>
      <c r="BT60" s="34"/>
      <c r="BU60" s="34"/>
      <c r="BV60" s="49">
        <f t="shared" si="215"/>
        <v>0</v>
      </c>
      <c r="BW60" s="47" t="str">
        <f t="shared" si="158"/>
        <v/>
      </c>
      <c r="BX60" s="47">
        <f t="shared" ca="1" si="159"/>
        <v>-1</v>
      </c>
      <c r="CA60" s="141">
        <f t="shared" si="160"/>
        <v>0</v>
      </c>
      <c r="CB60" s="162">
        <f t="shared" si="161"/>
        <v>0</v>
      </c>
      <c r="CC60" s="162">
        <f t="shared" si="162"/>
        <v>0</v>
      </c>
      <c r="CD60" s="162">
        <f t="shared" si="163"/>
        <v>0</v>
      </c>
      <c r="CE60" s="228"/>
      <c r="CF60" s="34"/>
      <c r="CG60" s="34"/>
      <c r="CH60" s="34"/>
      <c r="CI60" s="34"/>
      <c r="CJ60" s="34"/>
      <c r="CK60" s="49">
        <f t="shared" si="216"/>
        <v>0</v>
      </c>
      <c r="CL60" s="47" t="str">
        <f t="shared" si="164"/>
        <v/>
      </c>
      <c r="CM60" s="47">
        <f t="shared" ca="1" si="165"/>
        <v>-1</v>
      </c>
      <c r="CP60" s="141">
        <f t="shared" si="166"/>
        <v>0</v>
      </c>
      <c r="CQ60" s="162">
        <f t="shared" si="167"/>
        <v>0</v>
      </c>
      <c r="CR60" s="162">
        <f t="shared" si="168"/>
        <v>0</v>
      </c>
      <c r="CS60" s="162">
        <f t="shared" si="169"/>
        <v>0</v>
      </c>
      <c r="CT60" s="162">
        <f t="shared" si="170"/>
        <v>0</v>
      </c>
      <c r="CU60" s="228"/>
      <c r="CV60" s="34"/>
      <c r="CW60" s="34"/>
      <c r="CX60" s="34"/>
      <c r="CY60" s="34"/>
      <c r="CZ60" s="49">
        <f t="shared" si="217"/>
        <v>0</v>
      </c>
      <c r="DA60" s="47" t="str">
        <f t="shared" si="171"/>
        <v/>
      </c>
      <c r="DB60" s="47">
        <f t="shared" ca="1" si="172"/>
        <v>-1</v>
      </c>
      <c r="DE60" s="141">
        <f t="shared" si="173"/>
        <v>0</v>
      </c>
      <c r="DF60" s="162">
        <f t="shared" si="174"/>
        <v>0</v>
      </c>
      <c r="DG60" s="162">
        <f t="shared" si="175"/>
        <v>0</v>
      </c>
      <c r="DH60" s="162">
        <f t="shared" si="176"/>
        <v>0</v>
      </c>
      <c r="DI60" s="162">
        <f t="shared" si="177"/>
        <v>0</v>
      </c>
      <c r="DJ60" s="162">
        <f t="shared" si="178"/>
        <v>0</v>
      </c>
      <c r="DK60" s="228"/>
      <c r="DL60" s="34"/>
      <c r="DM60" s="34"/>
      <c r="DN60" s="34"/>
      <c r="DO60" s="49">
        <f t="shared" si="218"/>
        <v>0</v>
      </c>
      <c r="DP60" s="47" t="str">
        <f t="shared" si="179"/>
        <v/>
      </c>
      <c r="DQ60" s="47">
        <f t="shared" ca="1" si="180"/>
        <v>-1</v>
      </c>
      <c r="DT60" s="141">
        <f t="shared" si="181"/>
        <v>0</v>
      </c>
      <c r="DU60" s="162">
        <f t="shared" si="182"/>
        <v>0</v>
      </c>
      <c r="DV60" s="162">
        <f t="shared" si="183"/>
        <v>0</v>
      </c>
      <c r="DW60" s="162">
        <f t="shared" si="184"/>
        <v>0</v>
      </c>
      <c r="DX60" s="162">
        <f t="shared" si="185"/>
        <v>0</v>
      </c>
      <c r="DY60" s="162">
        <f t="shared" si="186"/>
        <v>0</v>
      </c>
      <c r="DZ60" s="162">
        <f t="shared" si="187"/>
        <v>0</v>
      </c>
      <c r="EA60" s="228"/>
      <c r="EB60" s="34"/>
      <c r="EC60" s="34"/>
      <c r="ED60" s="49">
        <f t="shared" si="219"/>
        <v>0</v>
      </c>
      <c r="EE60" s="47" t="str">
        <f t="shared" si="188"/>
        <v/>
      </c>
      <c r="EF60" s="47">
        <f t="shared" ca="1" si="189"/>
        <v>-1</v>
      </c>
      <c r="EI60" s="141">
        <f t="shared" si="190"/>
        <v>0</v>
      </c>
      <c r="EJ60" s="162">
        <f t="shared" si="191"/>
        <v>0</v>
      </c>
      <c r="EK60" s="162">
        <f t="shared" si="192"/>
        <v>0</v>
      </c>
      <c r="EL60" s="162">
        <f t="shared" si="193"/>
        <v>0</v>
      </c>
      <c r="EM60" s="162">
        <f t="shared" si="194"/>
        <v>0</v>
      </c>
      <c r="EN60" s="162">
        <f t="shared" si="195"/>
        <v>0</v>
      </c>
      <c r="EO60" s="162">
        <f t="shared" si="196"/>
        <v>0</v>
      </c>
      <c r="EP60" s="162">
        <f t="shared" si="197"/>
        <v>0</v>
      </c>
      <c r="EQ60" s="228"/>
      <c r="ER60" s="34"/>
      <c r="ES60" s="49">
        <f t="shared" si="220"/>
        <v>0</v>
      </c>
      <c r="ET60" s="47" t="str">
        <f t="shared" si="198"/>
        <v/>
      </c>
      <c r="EU60" s="47">
        <f t="shared" ca="1" si="199"/>
        <v>-1</v>
      </c>
      <c r="EX60" s="141">
        <f t="shared" si="200"/>
        <v>0</v>
      </c>
      <c r="EY60" s="162">
        <f t="shared" si="201"/>
        <v>0</v>
      </c>
      <c r="EZ60" s="162">
        <f t="shared" si="202"/>
        <v>0</v>
      </c>
      <c r="FA60" s="162">
        <f t="shared" si="203"/>
        <v>0</v>
      </c>
      <c r="FB60" s="162">
        <f t="shared" si="204"/>
        <v>0</v>
      </c>
      <c r="FC60" s="162">
        <f t="shared" si="205"/>
        <v>0</v>
      </c>
      <c r="FD60" s="162">
        <f t="shared" si="206"/>
        <v>0</v>
      </c>
      <c r="FE60" s="162">
        <f t="shared" si="207"/>
        <v>0</v>
      </c>
      <c r="FF60" s="162">
        <f t="shared" si="208"/>
        <v>0</v>
      </c>
      <c r="FG60" s="228"/>
      <c r="FH60" s="49">
        <f t="shared" si="221"/>
        <v>0</v>
      </c>
      <c r="FI60" s="47" t="str">
        <f t="shared" si="209"/>
        <v/>
      </c>
      <c r="FJ60" s="47">
        <f t="shared" ca="1" si="210"/>
        <v>-1</v>
      </c>
    </row>
    <row r="61" spans="2:167" ht="15" customHeight="1" outlineLevel="1" x14ac:dyDescent="0.2">
      <c r="B61" s="797" t="str">
        <f>IF('General Information'!B87&lt;&gt;"",'General Information'!B87,"N/A")</f>
        <v>N/A</v>
      </c>
      <c r="C61" s="797"/>
      <c r="E61" s="751">
        <f ca="1">IF(E$7="Actual",OFFSET(E61,0,VLOOKUP(COLUMN(E61),Config!$F$44:$G$52,2,FALSE)-COLUMN($E61)),SUMIF('Budget Details'!$C$9:$C$674,$B61,'Budget Details'!AJ$9:AJ$674))</f>
        <v>0</v>
      </c>
      <c r="F61" s="751">
        <f ca="1">IF(F$7="Actual",OFFSET(F61,0,VLOOKUP(COLUMN(F61),Config!$F$44:$G$52,2,FALSE)-COLUMN($E61)),SUMIF('Budget Details'!$C$9:$C$674,$B61,'Budget Details'!AK$9:AK$674))</f>
        <v>0</v>
      </c>
      <c r="G61" s="751">
        <f ca="1">IF(G$7="Actual",OFFSET(G61,0,VLOOKUP(COLUMN(G61),Config!$F$44:$G$52,2,FALSE)-COLUMN($E61)),SUMIF('Budget Details'!$C$9:$C$674,$B61,'Budget Details'!AL$9:AL$674))</f>
        <v>0</v>
      </c>
      <c r="H61" s="751">
        <f ca="1">IF(H$7="Actual",OFFSET(H61,0,VLOOKUP(COLUMN(H61),Config!$F$44:$G$52,2,FALSE)-COLUMN($E61)),SUMIF('Budget Details'!$C$9:$C$674,$B61,'Budget Details'!AM$9:AM$674))</f>
        <v>0</v>
      </c>
      <c r="I61" s="751">
        <f ca="1">IF(I$7="Actual",OFFSET(I61,0,VLOOKUP(COLUMN(I61),Config!$F$44:$G$52,2,FALSE)-COLUMN($E61)),SUMIF('Budget Details'!$C$9:$C$674,$B61,'Budget Details'!AN$9:AN$674))</f>
        <v>0</v>
      </c>
      <c r="J61" s="751">
        <f ca="1">IF(J$7="Actual",OFFSET(J61,0,VLOOKUP(COLUMN(J61),Config!$F$44:$G$52,2,FALSE)-COLUMN($E61)),SUMIF('Budget Details'!$C$9:$C$674,$B61,'Budget Details'!AO$9:AO$674))</f>
        <v>0</v>
      </c>
      <c r="K61" s="751">
        <f ca="1">IF(K$7="Actual",OFFSET(K61,0,VLOOKUP(COLUMN(K61),Config!$F$44:$G$52,2,FALSE)-COLUMN($E61)),SUMIF('Budget Details'!$C$9:$C$674,$B61,'Budget Details'!AP$9:AP$674))</f>
        <v>0</v>
      </c>
      <c r="L61" s="751">
        <f ca="1">IF(L$7="Actual",OFFSET(L61,0,VLOOKUP(COLUMN(L61),Config!$F$44:$G$52,2,FALSE)-COLUMN($E61)),SUMIF('Budget Details'!$C$9:$C$674,$B61,'Budget Details'!AQ$9:AQ$674))</f>
        <v>0</v>
      </c>
      <c r="M61" s="751">
        <f ca="1">IF(M$7="Actual",OFFSET(M61,0,VLOOKUP(COLUMN(M61),Config!$F$44:$G$52,2,FALSE)-COLUMN($E61)),SUMIF('Budget Details'!$C$9:$C$674,$B61,'Budget Details'!AR$9:AR$674))</f>
        <v>0</v>
      </c>
      <c r="N61" s="752">
        <f ca="1">IF(N$7="Actual",OFFSET(N61,0,VLOOKUP(COLUMN(N61),Config!$F$44:$G$52,2,FALSE)-COLUMN($E61)),SUMIF('Budget Details'!$C$9:$C$674,$B61,'Budget Details'!AS$9:AS$674))</f>
        <v>0</v>
      </c>
      <c r="O61" s="49">
        <f t="shared" ca="1" si="145"/>
        <v>0</v>
      </c>
      <c r="P61" s="47">
        <f t="shared" ca="1" si="211"/>
        <v>0</v>
      </c>
      <c r="S61" s="228"/>
      <c r="T61" s="34"/>
      <c r="U61" s="34"/>
      <c r="V61" s="34"/>
      <c r="W61" s="34"/>
      <c r="X61" s="34"/>
      <c r="Y61" s="34"/>
      <c r="Z61" s="34"/>
      <c r="AA61" s="34"/>
      <c r="AB61" s="34"/>
      <c r="AC61" s="49">
        <f t="shared" si="212"/>
        <v>0</v>
      </c>
      <c r="AD61" s="47" t="str">
        <f t="shared" ca="1" si="146"/>
        <v/>
      </c>
      <c r="AE61" s="47" t="str">
        <f t="shared" ca="1" si="147"/>
        <v/>
      </c>
      <c r="AH61" s="141">
        <f t="shared" si="148"/>
        <v>0</v>
      </c>
      <c r="AI61" s="228"/>
      <c r="AJ61" s="34"/>
      <c r="AK61" s="34"/>
      <c r="AL61" s="34"/>
      <c r="AM61" s="34"/>
      <c r="AN61" s="34"/>
      <c r="AO61" s="34"/>
      <c r="AP61" s="34"/>
      <c r="AQ61" s="34"/>
      <c r="AR61" s="49">
        <f t="shared" si="213"/>
        <v>0</v>
      </c>
      <c r="AS61" s="47" t="str">
        <f t="shared" si="149"/>
        <v/>
      </c>
      <c r="AT61" s="47" t="str">
        <f t="shared" ca="1" si="150"/>
        <v/>
      </c>
      <c r="AW61" s="141">
        <f t="shared" si="151"/>
        <v>0</v>
      </c>
      <c r="AX61" s="162">
        <f t="shared" si="152"/>
        <v>0</v>
      </c>
      <c r="AY61" s="228"/>
      <c r="AZ61" s="34"/>
      <c r="BA61" s="34"/>
      <c r="BB61" s="34"/>
      <c r="BC61" s="34"/>
      <c r="BD61" s="34"/>
      <c r="BE61" s="34"/>
      <c r="BF61" s="34"/>
      <c r="BG61" s="49">
        <f t="shared" si="214"/>
        <v>0</v>
      </c>
      <c r="BH61" s="47" t="str">
        <f t="shared" si="153"/>
        <v/>
      </c>
      <c r="BI61" s="47" t="str">
        <f t="shared" ca="1" si="154"/>
        <v/>
      </c>
      <c r="BL61" s="141">
        <f t="shared" si="155"/>
        <v>0</v>
      </c>
      <c r="BM61" s="162">
        <f t="shared" si="156"/>
        <v>0</v>
      </c>
      <c r="BN61" s="162">
        <f t="shared" si="157"/>
        <v>0</v>
      </c>
      <c r="BO61" s="228"/>
      <c r="BP61" s="34"/>
      <c r="BQ61" s="34"/>
      <c r="BR61" s="34"/>
      <c r="BS61" s="34"/>
      <c r="BT61" s="34"/>
      <c r="BU61" s="34"/>
      <c r="BV61" s="49">
        <f t="shared" si="215"/>
        <v>0</v>
      </c>
      <c r="BW61" s="47" t="str">
        <f t="shared" si="158"/>
        <v/>
      </c>
      <c r="BX61" s="47" t="str">
        <f t="shared" ca="1" si="159"/>
        <v/>
      </c>
      <c r="CA61" s="141">
        <f t="shared" si="160"/>
        <v>0</v>
      </c>
      <c r="CB61" s="162">
        <f t="shared" si="161"/>
        <v>0</v>
      </c>
      <c r="CC61" s="162">
        <f t="shared" si="162"/>
        <v>0</v>
      </c>
      <c r="CD61" s="162">
        <f t="shared" si="163"/>
        <v>0</v>
      </c>
      <c r="CE61" s="228"/>
      <c r="CF61" s="34"/>
      <c r="CG61" s="34"/>
      <c r="CH61" s="34"/>
      <c r="CI61" s="34"/>
      <c r="CJ61" s="34"/>
      <c r="CK61" s="49">
        <f t="shared" si="216"/>
        <v>0</v>
      </c>
      <c r="CL61" s="47" t="str">
        <f t="shared" si="164"/>
        <v/>
      </c>
      <c r="CM61" s="47" t="str">
        <f t="shared" ca="1" si="165"/>
        <v/>
      </c>
      <c r="CP61" s="141">
        <f t="shared" si="166"/>
        <v>0</v>
      </c>
      <c r="CQ61" s="162">
        <f t="shared" si="167"/>
        <v>0</v>
      </c>
      <c r="CR61" s="162">
        <f t="shared" si="168"/>
        <v>0</v>
      </c>
      <c r="CS61" s="162">
        <f t="shared" si="169"/>
        <v>0</v>
      </c>
      <c r="CT61" s="162">
        <f t="shared" si="170"/>
        <v>0</v>
      </c>
      <c r="CU61" s="228"/>
      <c r="CV61" s="34"/>
      <c r="CW61" s="34"/>
      <c r="CX61" s="34"/>
      <c r="CY61" s="34"/>
      <c r="CZ61" s="49">
        <f t="shared" si="217"/>
        <v>0</v>
      </c>
      <c r="DA61" s="47" t="str">
        <f t="shared" si="171"/>
        <v/>
      </c>
      <c r="DB61" s="47" t="str">
        <f t="shared" ca="1" si="172"/>
        <v/>
      </c>
      <c r="DE61" s="141">
        <f t="shared" si="173"/>
        <v>0</v>
      </c>
      <c r="DF61" s="162">
        <f t="shared" si="174"/>
        <v>0</v>
      </c>
      <c r="DG61" s="162">
        <f t="shared" si="175"/>
        <v>0</v>
      </c>
      <c r="DH61" s="162">
        <f t="shared" si="176"/>
        <v>0</v>
      </c>
      <c r="DI61" s="162">
        <f t="shared" si="177"/>
        <v>0</v>
      </c>
      <c r="DJ61" s="162">
        <f t="shared" si="178"/>
        <v>0</v>
      </c>
      <c r="DK61" s="228"/>
      <c r="DL61" s="34"/>
      <c r="DM61" s="34"/>
      <c r="DN61" s="34"/>
      <c r="DO61" s="49">
        <f t="shared" si="218"/>
        <v>0</v>
      </c>
      <c r="DP61" s="47" t="str">
        <f t="shared" si="179"/>
        <v/>
      </c>
      <c r="DQ61" s="47" t="str">
        <f t="shared" ca="1" si="180"/>
        <v/>
      </c>
      <c r="DT61" s="141">
        <f t="shared" si="181"/>
        <v>0</v>
      </c>
      <c r="DU61" s="162">
        <f t="shared" si="182"/>
        <v>0</v>
      </c>
      <c r="DV61" s="162">
        <f t="shared" si="183"/>
        <v>0</v>
      </c>
      <c r="DW61" s="162">
        <f t="shared" si="184"/>
        <v>0</v>
      </c>
      <c r="DX61" s="162">
        <f t="shared" si="185"/>
        <v>0</v>
      </c>
      <c r="DY61" s="162">
        <f t="shared" si="186"/>
        <v>0</v>
      </c>
      <c r="DZ61" s="162">
        <f t="shared" si="187"/>
        <v>0</v>
      </c>
      <c r="EA61" s="228"/>
      <c r="EB61" s="34"/>
      <c r="EC61" s="34"/>
      <c r="ED61" s="49">
        <f t="shared" si="219"/>
        <v>0</v>
      </c>
      <c r="EE61" s="47" t="str">
        <f t="shared" si="188"/>
        <v/>
      </c>
      <c r="EF61" s="47" t="str">
        <f t="shared" ca="1" si="189"/>
        <v/>
      </c>
      <c r="EI61" s="141">
        <f t="shared" si="190"/>
        <v>0</v>
      </c>
      <c r="EJ61" s="162">
        <f t="shared" si="191"/>
        <v>0</v>
      </c>
      <c r="EK61" s="162">
        <f t="shared" si="192"/>
        <v>0</v>
      </c>
      <c r="EL61" s="162">
        <f t="shared" si="193"/>
        <v>0</v>
      </c>
      <c r="EM61" s="162">
        <f t="shared" si="194"/>
        <v>0</v>
      </c>
      <c r="EN61" s="162">
        <f t="shared" si="195"/>
        <v>0</v>
      </c>
      <c r="EO61" s="162">
        <f t="shared" si="196"/>
        <v>0</v>
      </c>
      <c r="EP61" s="162">
        <f t="shared" si="197"/>
        <v>0</v>
      </c>
      <c r="EQ61" s="228"/>
      <c r="ER61" s="34"/>
      <c r="ES61" s="49">
        <f t="shared" si="220"/>
        <v>0</v>
      </c>
      <c r="ET61" s="47" t="str">
        <f t="shared" si="198"/>
        <v/>
      </c>
      <c r="EU61" s="47" t="str">
        <f t="shared" ca="1" si="199"/>
        <v/>
      </c>
      <c r="EX61" s="141">
        <f t="shared" si="200"/>
        <v>0</v>
      </c>
      <c r="EY61" s="162">
        <f t="shared" si="201"/>
        <v>0</v>
      </c>
      <c r="EZ61" s="162">
        <f t="shared" si="202"/>
        <v>0</v>
      </c>
      <c r="FA61" s="162">
        <f t="shared" si="203"/>
        <v>0</v>
      </c>
      <c r="FB61" s="162">
        <f t="shared" si="204"/>
        <v>0</v>
      </c>
      <c r="FC61" s="162">
        <f t="shared" si="205"/>
        <v>0</v>
      </c>
      <c r="FD61" s="162">
        <f t="shared" si="206"/>
        <v>0</v>
      </c>
      <c r="FE61" s="162">
        <f t="shared" si="207"/>
        <v>0</v>
      </c>
      <c r="FF61" s="162">
        <f t="shared" si="208"/>
        <v>0</v>
      </c>
      <c r="FG61" s="228"/>
      <c r="FH61" s="49">
        <f t="shared" si="221"/>
        <v>0</v>
      </c>
      <c r="FI61" s="47" t="str">
        <f t="shared" si="209"/>
        <v/>
      </c>
      <c r="FJ61" s="47" t="str">
        <f t="shared" ca="1" si="210"/>
        <v/>
      </c>
    </row>
    <row r="62" spans="2:167" s="3" customFormat="1" ht="15" customHeight="1" outlineLevel="1" x14ac:dyDescent="0.2">
      <c r="B62" s="797" t="str">
        <f>IF('General Information'!B88&lt;&gt;"",'General Information'!B88,"N/A")</f>
        <v>N/A</v>
      </c>
      <c r="C62" s="797"/>
      <c r="D62" s="206"/>
      <c r="E62" s="751">
        <f ca="1">IF(E$7="Actual",OFFSET(E62,0,VLOOKUP(COLUMN(E62),Config!$F$44:$G$52,2,FALSE)-COLUMN($E62)),SUMIF('Budget Details'!$C$9:$C$674,$B62,'Budget Details'!AJ$9:AJ$674))</f>
        <v>0</v>
      </c>
      <c r="F62" s="751">
        <f ca="1">IF(F$7="Actual",OFFSET(F62,0,VLOOKUP(COLUMN(F62),Config!$F$44:$G$52,2,FALSE)-COLUMN($E62)),SUMIF('Budget Details'!$C$9:$C$674,$B62,'Budget Details'!AK$9:AK$674))</f>
        <v>0</v>
      </c>
      <c r="G62" s="751">
        <f ca="1">IF(G$7="Actual",OFFSET(G62,0,VLOOKUP(COLUMN(G62),Config!$F$44:$G$52,2,FALSE)-COLUMN($E62)),SUMIF('Budget Details'!$C$9:$C$674,$B62,'Budget Details'!AL$9:AL$674))</f>
        <v>0</v>
      </c>
      <c r="H62" s="751">
        <f ca="1">IF(H$7="Actual",OFFSET(H62,0,VLOOKUP(COLUMN(H62),Config!$F$44:$G$52,2,FALSE)-COLUMN($E62)),SUMIF('Budget Details'!$C$9:$C$674,$B62,'Budget Details'!AM$9:AM$674))</f>
        <v>0</v>
      </c>
      <c r="I62" s="751">
        <f ca="1">IF(I$7="Actual",OFFSET(I62,0,VLOOKUP(COLUMN(I62),Config!$F$44:$G$52,2,FALSE)-COLUMN($E62)),SUMIF('Budget Details'!$C$9:$C$674,$B62,'Budget Details'!AN$9:AN$674))</f>
        <v>0</v>
      </c>
      <c r="J62" s="751">
        <f ca="1">IF(J$7="Actual",OFFSET(J62,0,VLOOKUP(COLUMN(J62),Config!$F$44:$G$52,2,FALSE)-COLUMN($E62)),SUMIF('Budget Details'!$C$9:$C$674,$B62,'Budget Details'!AO$9:AO$674))</f>
        <v>0</v>
      </c>
      <c r="K62" s="751">
        <f ca="1">IF(K$7="Actual",OFFSET(K62,0,VLOOKUP(COLUMN(K62),Config!$F$44:$G$52,2,FALSE)-COLUMN($E62)),SUMIF('Budget Details'!$C$9:$C$674,$B62,'Budget Details'!AP$9:AP$674))</f>
        <v>0</v>
      </c>
      <c r="L62" s="751">
        <f ca="1">IF(L$7="Actual",OFFSET(L62,0,VLOOKUP(COLUMN(L62),Config!$F$44:$G$52,2,FALSE)-COLUMN($E62)),SUMIF('Budget Details'!$C$9:$C$674,$B62,'Budget Details'!AQ$9:AQ$674))</f>
        <v>0</v>
      </c>
      <c r="M62" s="751">
        <f ca="1">IF(M$7="Actual",OFFSET(M62,0,VLOOKUP(COLUMN(M62),Config!$F$44:$G$52,2,FALSE)-COLUMN($E62)),SUMIF('Budget Details'!$C$9:$C$674,$B62,'Budget Details'!AR$9:AR$674))</f>
        <v>0</v>
      </c>
      <c r="N62" s="752">
        <f ca="1">IF(N$7="Actual",OFFSET(N62,0,VLOOKUP(COLUMN(N62),Config!$F$44:$G$52,2,FALSE)-COLUMN($E62)),SUMIF('Budget Details'!$C$9:$C$674,$B62,'Budget Details'!AS$9:AS$674))</f>
        <v>0</v>
      </c>
      <c r="O62" s="49">
        <f t="shared" ca="1" si="145"/>
        <v>0</v>
      </c>
      <c r="P62" s="47">
        <f t="shared" ca="1" si="211"/>
        <v>0</v>
      </c>
      <c r="Q62" s="206"/>
      <c r="R62" s="206"/>
      <c r="S62" s="228"/>
      <c r="T62" s="34"/>
      <c r="U62" s="34"/>
      <c r="V62" s="34"/>
      <c r="W62" s="34"/>
      <c r="X62" s="34"/>
      <c r="Y62" s="34"/>
      <c r="Z62" s="34"/>
      <c r="AA62" s="34"/>
      <c r="AB62" s="34"/>
      <c r="AC62" s="49">
        <f t="shared" si="212"/>
        <v>0</v>
      </c>
      <c r="AD62" s="47" t="str">
        <f t="shared" ca="1" si="146"/>
        <v/>
      </c>
      <c r="AE62" s="47" t="str">
        <f t="shared" ca="1" si="147"/>
        <v/>
      </c>
      <c r="AF62" s="206"/>
      <c r="AG62" s="206"/>
      <c r="AH62" s="141">
        <f t="shared" si="148"/>
        <v>0</v>
      </c>
      <c r="AI62" s="228"/>
      <c r="AJ62" s="34"/>
      <c r="AK62" s="34"/>
      <c r="AL62" s="34"/>
      <c r="AM62" s="34"/>
      <c r="AN62" s="34"/>
      <c r="AO62" s="34"/>
      <c r="AP62" s="34"/>
      <c r="AQ62" s="34"/>
      <c r="AR62" s="49">
        <f t="shared" si="213"/>
        <v>0</v>
      </c>
      <c r="AS62" s="47" t="str">
        <f t="shared" si="149"/>
        <v/>
      </c>
      <c r="AT62" s="47" t="str">
        <f t="shared" ca="1" si="150"/>
        <v/>
      </c>
      <c r="AU62" s="43"/>
      <c r="AV62" s="206"/>
      <c r="AW62" s="141">
        <f t="shared" si="151"/>
        <v>0</v>
      </c>
      <c r="AX62" s="162">
        <f t="shared" si="152"/>
        <v>0</v>
      </c>
      <c r="AY62" s="228"/>
      <c r="AZ62" s="34"/>
      <c r="BA62" s="34"/>
      <c r="BB62" s="34"/>
      <c r="BC62" s="34"/>
      <c r="BD62" s="34"/>
      <c r="BE62" s="34"/>
      <c r="BF62" s="34"/>
      <c r="BG62" s="49">
        <f t="shared" si="214"/>
        <v>0</v>
      </c>
      <c r="BH62" s="47" t="str">
        <f t="shared" si="153"/>
        <v/>
      </c>
      <c r="BI62" s="47" t="str">
        <f t="shared" ca="1" si="154"/>
        <v/>
      </c>
      <c r="BJ62" s="43"/>
      <c r="BK62" s="206"/>
      <c r="BL62" s="141">
        <f t="shared" si="155"/>
        <v>0</v>
      </c>
      <c r="BM62" s="162">
        <f t="shared" si="156"/>
        <v>0</v>
      </c>
      <c r="BN62" s="162">
        <f t="shared" si="157"/>
        <v>0</v>
      </c>
      <c r="BO62" s="228"/>
      <c r="BP62" s="34"/>
      <c r="BQ62" s="34"/>
      <c r="BR62" s="34"/>
      <c r="BS62" s="34"/>
      <c r="BT62" s="34"/>
      <c r="BU62" s="34"/>
      <c r="BV62" s="49">
        <f t="shared" si="215"/>
        <v>0</v>
      </c>
      <c r="BW62" s="47" t="str">
        <f t="shared" si="158"/>
        <v/>
      </c>
      <c r="BX62" s="47" t="str">
        <f t="shared" ca="1" si="159"/>
        <v/>
      </c>
      <c r="BY62" s="43"/>
      <c r="BZ62" s="206"/>
      <c r="CA62" s="141">
        <f t="shared" si="160"/>
        <v>0</v>
      </c>
      <c r="CB62" s="162">
        <f t="shared" si="161"/>
        <v>0</v>
      </c>
      <c r="CC62" s="162">
        <f t="shared" si="162"/>
        <v>0</v>
      </c>
      <c r="CD62" s="162">
        <f t="shared" si="163"/>
        <v>0</v>
      </c>
      <c r="CE62" s="228"/>
      <c r="CF62" s="34"/>
      <c r="CG62" s="34"/>
      <c r="CH62" s="34"/>
      <c r="CI62" s="34"/>
      <c r="CJ62" s="34"/>
      <c r="CK62" s="49">
        <f t="shared" si="216"/>
        <v>0</v>
      </c>
      <c r="CL62" s="47" t="str">
        <f t="shared" si="164"/>
        <v/>
      </c>
      <c r="CM62" s="47" t="str">
        <f t="shared" ca="1" si="165"/>
        <v/>
      </c>
      <c r="CN62" s="43"/>
      <c r="CO62" s="206"/>
      <c r="CP62" s="141">
        <f t="shared" si="166"/>
        <v>0</v>
      </c>
      <c r="CQ62" s="162">
        <f t="shared" si="167"/>
        <v>0</v>
      </c>
      <c r="CR62" s="162">
        <f t="shared" si="168"/>
        <v>0</v>
      </c>
      <c r="CS62" s="162">
        <f t="shared" si="169"/>
        <v>0</v>
      </c>
      <c r="CT62" s="162">
        <f t="shared" si="170"/>
        <v>0</v>
      </c>
      <c r="CU62" s="228"/>
      <c r="CV62" s="34"/>
      <c r="CW62" s="34"/>
      <c r="CX62" s="34"/>
      <c r="CY62" s="34"/>
      <c r="CZ62" s="49">
        <f t="shared" si="217"/>
        <v>0</v>
      </c>
      <c r="DA62" s="47" t="str">
        <f t="shared" si="171"/>
        <v/>
      </c>
      <c r="DB62" s="47" t="str">
        <f t="shared" ca="1" si="172"/>
        <v/>
      </c>
      <c r="DC62" s="43"/>
      <c r="DD62" s="206"/>
      <c r="DE62" s="141">
        <f t="shared" si="173"/>
        <v>0</v>
      </c>
      <c r="DF62" s="162">
        <f t="shared" si="174"/>
        <v>0</v>
      </c>
      <c r="DG62" s="162">
        <f t="shared" si="175"/>
        <v>0</v>
      </c>
      <c r="DH62" s="162">
        <f t="shared" si="176"/>
        <v>0</v>
      </c>
      <c r="DI62" s="162">
        <f t="shared" si="177"/>
        <v>0</v>
      </c>
      <c r="DJ62" s="162">
        <f t="shared" si="178"/>
        <v>0</v>
      </c>
      <c r="DK62" s="228"/>
      <c r="DL62" s="34"/>
      <c r="DM62" s="34"/>
      <c r="DN62" s="34"/>
      <c r="DO62" s="49">
        <f t="shared" si="218"/>
        <v>0</v>
      </c>
      <c r="DP62" s="47" t="str">
        <f t="shared" si="179"/>
        <v/>
      </c>
      <c r="DQ62" s="47" t="str">
        <f t="shared" ca="1" si="180"/>
        <v/>
      </c>
      <c r="DR62" s="43"/>
      <c r="DS62" s="206"/>
      <c r="DT62" s="141">
        <f t="shared" si="181"/>
        <v>0</v>
      </c>
      <c r="DU62" s="162">
        <f t="shared" si="182"/>
        <v>0</v>
      </c>
      <c r="DV62" s="162">
        <f t="shared" si="183"/>
        <v>0</v>
      </c>
      <c r="DW62" s="162">
        <f t="shared" si="184"/>
        <v>0</v>
      </c>
      <c r="DX62" s="162">
        <f t="shared" si="185"/>
        <v>0</v>
      </c>
      <c r="DY62" s="162">
        <f t="shared" si="186"/>
        <v>0</v>
      </c>
      <c r="DZ62" s="162">
        <f t="shared" si="187"/>
        <v>0</v>
      </c>
      <c r="EA62" s="228"/>
      <c r="EB62" s="34"/>
      <c r="EC62" s="34"/>
      <c r="ED62" s="49">
        <f t="shared" si="219"/>
        <v>0</v>
      </c>
      <c r="EE62" s="47" t="str">
        <f t="shared" si="188"/>
        <v/>
      </c>
      <c r="EF62" s="47" t="str">
        <f t="shared" ca="1" si="189"/>
        <v/>
      </c>
      <c r="EG62" s="43"/>
      <c r="EH62" s="206"/>
      <c r="EI62" s="141">
        <f t="shared" si="190"/>
        <v>0</v>
      </c>
      <c r="EJ62" s="162">
        <f t="shared" si="191"/>
        <v>0</v>
      </c>
      <c r="EK62" s="162">
        <f t="shared" si="192"/>
        <v>0</v>
      </c>
      <c r="EL62" s="162">
        <f t="shared" si="193"/>
        <v>0</v>
      </c>
      <c r="EM62" s="162">
        <f t="shared" si="194"/>
        <v>0</v>
      </c>
      <c r="EN62" s="162">
        <f t="shared" si="195"/>
        <v>0</v>
      </c>
      <c r="EO62" s="162">
        <f t="shared" si="196"/>
        <v>0</v>
      </c>
      <c r="EP62" s="162">
        <f t="shared" si="197"/>
        <v>0</v>
      </c>
      <c r="EQ62" s="228"/>
      <c r="ER62" s="34"/>
      <c r="ES62" s="49">
        <f t="shared" si="220"/>
        <v>0</v>
      </c>
      <c r="ET62" s="47" t="str">
        <f t="shared" si="198"/>
        <v/>
      </c>
      <c r="EU62" s="47" t="str">
        <f t="shared" ca="1" si="199"/>
        <v/>
      </c>
      <c r="EV62" s="43"/>
      <c r="EW62" s="206"/>
      <c r="EX62" s="141">
        <f t="shared" si="200"/>
        <v>0</v>
      </c>
      <c r="EY62" s="162">
        <f t="shared" si="201"/>
        <v>0</v>
      </c>
      <c r="EZ62" s="162">
        <f t="shared" si="202"/>
        <v>0</v>
      </c>
      <c r="FA62" s="162">
        <f t="shared" si="203"/>
        <v>0</v>
      </c>
      <c r="FB62" s="162">
        <f t="shared" si="204"/>
        <v>0</v>
      </c>
      <c r="FC62" s="162">
        <f t="shared" si="205"/>
        <v>0</v>
      </c>
      <c r="FD62" s="162">
        <f t="shared" si="206"/>
        <v>0</v>
      </c>
      <c r="FE62" s="162">
        <f t="shared" si="207"/>
        <v>0</v>
      </c>
      <c r="FF62" s="162">
        <f t="shared" si="208"/>
        <v>0</v>
      </c>
      <c r="FG62" s="228"/>
      <c r="FH62" s="49">
        <f t="shared" si="221"/>
        <v>0</v>
      </c>
      <c r="FI62" s="47" t="str">
        <f t="shared" si="209"/>
        <v/>
      </c>
      <c r="FJ62" s="47" t="str">
        <f t="shared" ca="1" si="210"/>
        <v/>
      </c>
      <c r="FK62" s="43"/>
    </row>
    <row r="63" spans="2:167" s="64" customFormat="1" ht="15" x14ac:dyDescent="0.25">
      <c r="B63" s="798" t="s">
        <v>34</v>
      </c>
      <c r="C63" s="798"/>
      <c r="D63" s="270"/>
      <c r="E63" s="61">
        <f ca="1">SUM(E43:E62)</f>
        <v>9892273.0859957635</v>
      </c>
      <c r="F63" s="63">
        <f t="shared" ref="F63:O63" ca="1" si="222">SUM(F43:F62)</f>
        <v>9982953.5641461406</v>
      </c>
      <c r="G63" s="63">
        <f t="shared" ca="1" si="222"/>
        <v>10135481.996935196</v>
      </c>
      <c r="H63" s="63">
        <f t="shared" ca="1" si="222"/>
        <v>10227274.917139689</v>
      </c>
      <c r="I63" s="63">
        <f t="shared" ca="1" si="222"/>
        <v>10363780.340804754</v>
      </c>
      <c r="J63" s="728">
        <f t="shared" ca="1" si="222"/>
        <v>10575142.080231067</v>
      </c>
      <c r="K63" s="726">
        <f t="shared" ca="1" si="222"/>
        <v>0</v>
      </c>
      <c r="L63" s="63">
        <f t="shared" ca="1" si="222"/>
        <v>0</v>
      </c>
      <c r="M63" s="63">
        <f t="shared" ca="1" si="222"/>
        <v>0</v>
      </c>
      <c r="N63" s="63">
        <f t="shared" ca="1" si="222"/>
        <v>0</v>
      </c>
      <c r="O63" s="63">
        <f t="shared" ca="1" si="222"/>
        <v>61176905.985252611</v>
      </c>
      <c r="P63" s="48">
        <f ca="1">IF(ISERROR(O63/O$63),"",O63/O$63)</f>
        <v>1</v>
      </c>
      <c r="Q63" s="270"/>
      <c r="R63" s="270"/>
      <c r="S63" s="61">
        <f>SUM(S43:S62)</f>
        <v>0</v>
      </c>
      <c r="T63" s="63">
        <f t="shared" ref="T63:AB63" si="223">SUM(T43:T62)</f>
        <v>0</v>
      </c>
      <c r="U63" s="63">
        <f t="shared" si="223"/>
        <v>0</v>
      </c>
      <c r="V63" s="63">
        <f t="shared" si="223"/>
        <v>0</v>
      </c>
      <c r="W63" s="63">
        <f t="shared" si="223"/>
        <v>0</v>
      </c>
      <c r="X63" s="63">
        <f t="shared" si="223"/>
        <v>0</v>
      </c>
      <c r="Y63" s="63">
        <f t="shared" si="223"/>
        <v>0</v>
      </c>
      <c r="Z63" s="63">
        <f t="shared" si="223"/>
        <v>0</v>
      </c>
      <c r="AA63" s="63">
        <f t="shared" si="223"/>
        <v>0</v>
      </c>
      <c r="AB63" s="63">
        <f t="shared" si="223"/>
        <v>0</v>
      </c>
      <c r="AC63" s="63">
        <f>SUM(S63:AB63)</f>
        <v>0</v>
      </c>
      <c r="AD63" s="48">
        <f t="shared" ca="1" si="146"/>
        <v>-1</v>
      </c>
      <c r="AE63" s="48">
        <f t="shared" ca="1" si="147"/>
        <v>-1</v>
      </c>
      <c r="AF63" s="270"/>
      <c r="AG63" s="270"/>
      <c r="AH63" s="61">
        <f>SUM(AH43:AH62)</f>
        <v>0</v>
      </c>
      <c r="AI63" s="61">
        <f t="shared" ref="AI63:AQ63" si="224">SUM(AI43:AI62)</f>
        <v>0</v>
      </c>
      <c r="AJ63" s="63">
        <f t="shared" si="224"/>
        <v>0</v>
      </c>
      <c r="AK63" s="63">
        <f t="shared" si="224"/>
        <v>0</v>
      </c>
      <c r="AL63" s="63">
        <f t="shared" si="224"/>
        <v>0</v>
      </c>
      <c r="AM63" s="63">
        <f t="shared" si="224"/>
        <v>0</v>
      </c>
      <c r="AN63" s="63">
        <f t="shared" si="224"/>
        <v>0</v>
      </c>
      <c r="AO63" s="63">
        <f t="shared" si="224"/>
        <v>0</v>
      </c>
      <c r="AP63" s="63">
        <f t="shared" si="224"/>
        <v>0</v>
      </c>
      <c r="AQ63" s="63">
        <f t="shared" si="224"/>
        <v>0</v>
      </c>
      <c r="AR63" s="63">
        <f>SUM(AH63:AQ63)</f>
        <v>0</v>
      </c>
      <c r="AS63" s="48" t="str">
        <f t="shared" si="149"/>
        <v/>
      </c>
      <c r="AT63" s="48">
        <f t="shared" ca="1" si="150"/>
        <v>-1</v>
      </c>
      <c r="AV63" s="270"/>
      <c r="AW63" s="61">
        <f>SUM(AW43:AW62)</f>
        <v>0</v>
      </c>
      <c r="AX63" s="63">
        <f t="shared" ref="AX63:BF63" si="225">SUM(AX43:AX62)</f>
        <v>0</v>
      </c>
      <c r="AY63" s="63">
        <f t="shared" si="225"/>
        <v>0</v>
      </c>
      <c r="AZ63" s="63">
        <f t="shared" si="225"/>
        <v>0</v>
      </c>
      <c r="BA63" s="63">
        <f t="shared" si="225"/>
        <v>0</v>
      </c>
      <c r="BB63" s="63">
        <f t="shared" si="225"/>
        <v>0</v>
      </c>
      <c r="BC63" s="63">
        <f t="shared" si="225"/>
        <v>0</v>
      </c>
      <c r="BD63" s="63">
        <f t="shared" si="225"/>
        <v>0</v>
      </c>
      <c r="BE63" s="63">
        <f t="shared" si="225"/>
        <v>0</v>
      </c>
      <c r="BF63" s="63">
        <f t="shared" si="225"/>
        <v>0</v>
      </c>
      <c r="BG63" s="63">
        <f>SUM(AW63:BF63)</f>
        <v>0</v>
      </c>
      <c r="BH63" s="48" t="str">
        <f t="shared" si="153"/>
        <v/>
      </c>
      <c r="BI63" s="48">
        <f t="shared" ca="1" si="154"/>
        <v>-1</v>
      </c>
      <c r="BK63" s="270"/>
      <c r="BL63" s="61">
        <f>SUM(BL43:BL62)</f>
        <v>0</v>
      </c>
      <c r="BM63" s="63">
        <f t="shared" ref="BM63:BU63" si="226">SUM(BM43:BM62)</f>
        <v>0</v>
      </c>
      <c r="BN63" s="63">
        <f t="shared" si="226"/>
        <v>0</v>
      </c>
      <c r="BO63" s="63">
        <f t="shared" si="226"/>
        <v>0</v>
      </c>
      <c r="BP63" s="63">
        <f t="shared" si="226"/>
        <v>0</v>
      </c>
      <c r="BQ63" s="63">
        <f t="shared" si="226"/>
        <v>0</v>
      </c>
      <c r="BR63" s="63">
        <f t="shared" si="226"/>
        <v>0</v>
      </c>
      <c r="BS63" s="63">
        <f t="shared" si="226"/>
        <v>0</v>
      </c>
      <c r="BT63" s="63">
        <f t="shared" si="226"/>
        <v>0</v>
      </c>
      <c r="BU63" s="63">
        <f t="shared" si="226"/>
        <v>0</v>
      </c>
      <c r="BV63" s="63">
        <f>SUM(BL63:BU63)</f>
        <v>0</v>
      </c>
      <c r="BW63" s="48" t="str">
        <f t="shared" si="158"/>
        <v/>
      </c>
      <c r="BX63" s="48">
        <f t="shared" ca="1" si="159"/>
        <v>-1</v>
      </c>
      <c r="BZ63" s="270"/>
      <c r="CA63" s="61">
        <f>SUM(CA43:CA62)</f>
        <v>0</v>
      </c>
      <c r="CB63" s="63">
        <f t="shared" ref="CB63:CJ63" si="227">SUM(CB43:CB62)</f>
        <v>0</v>
      </c>
      <c r="CC63" s="63">
        <f t="shared" si="227"/>
        <v>0</v>
      </c>
      <c r="CD63" s="63">
        <f t="shared" si="227"/>
        <v>0</v>
      </c>
      <c r="CE63" s="63">
        <f t="shared" si="227"/>
        <v>0</v>
      </c>
      <c r="CF63" s="63">
        <f t="shared" si="227"/>
        <v>0</v>
      </c>
      <c r="CG63" s="63">
        <f t="shared" si="227"/>
        <v>0</v>
      </c>
      <c r="CH63" s="63">
        <f t="shared" si="227"/>
        <v>0</v>
      </c>
      <c r="CI63" s="63">
        <f t="shared" si="227"/>
        <v>0</v>
      </c>
      <c r="CJ63" s="63">
        <f t="shared" si="227"/>
        <v>0</v>
      </c>
      <c r="CK63" s="63">
        <f>SUM(CA63:CJ63)</f>
        <v>0</v>
      </c>
      <c r="CL63" s="48" t="str">
        <f t="shared" si="164"/>
        <v/>
      </c>
      <c r="CM63" s="48">
        <f t="shared" ca="1" si="165"/>
        <v>-1</v>
      </c>
      <c r="CO63" s="270"/>
      <c r="CP63" s="61">
        <f>SUM(CP43:CP62)</f>
        <v>0</v>
      </c>
      <c r="CQ63" s="63">
        <f t="shared" ref="CQ63:CY63" si="228">SUM(CQ43:CQ62)</f>
        <v>0</v>
      </c>
      <c r="CR63" s="63">
        <f t="shared" si="228"/>
        <v>0</v>
      </c>
      <c r="CS63" s="63">
        <f t="shared" si="228"/>
        <v>0</v>
      </c>
      <c r="CT63" s="63">
        <f t="shared" si="228"/>
        <v>0</v>
      </c>
      <c r="CU63" s="63">
        <f t="shared" si="228"/>
        <v>0</v>
      </c>
      <c r="CV63" s="63">
        <f t="shared" si="228"/>
        <v>0</v>
      </c>
      <c r="CW63" s="63">
        <f t="shared" si="228"/>
        <v>0</v>
      </c>
      <c r="CX63" s="63">
        <f t="shared" si="228"/>
        <v>0</v>
      </c>
      <c r="CY63" s="63">
        <f t="shared" si="228"/>
        <v>0</v>
      </c>
      <c r="CZ63" s="63">
        <f>SUM(CP63:CY63)</f>
        <v>0</v>
      </c>
      <c r="DA63" s="48" t="str">
        <f t="shared" si="171"/>
        <v/>
      </c>
      <c r="DB63" s="48">
        <f t="shared" ca="1" si="172"/>
        <v>-1</v>
      </c>
      <c r="DD63" s="270"/>
      <c r="DE63" s="61">
        <f>SUM(DE43:DE62)</f>
        <v>0</v>
      </c>
      <c r="DF63" s="63">
        <f t="shared" ref="DF63:DN63" si="229">SUM(DF43:DF62)</f>
        <v>0</v>
      </c>
      <c r="DG63" s="63">
        <f t="shared" si="229"/>
        <v>0</v>
      </c>
      <c r="DH63" s="63">
        <f t="shared" si="229"/>
        <v>0</v>
      </c>
      <c r="DI63" s="63">
        <f t="shared" si="229"/>
        <v>0</v>
      </c>
      <c r="DJ63" s="63">
        <f t="shared" si="229"/>
        <v>0</v>
      </c>
      <c r="DK63" s="63">
        <f t="shared" si="229"/>
        <v>0</v>
      </c>
      <c r="DL63" s="63">
        <f t="shared" si="229"/>
        <v>0</v>
      </c>
      <c r="DM63" s="63">
        <f t="shared" si="229"/>
        <v>0</v>
      </c>
      <c r="DN63" s="63">
        <f t="shared" si="229"/>
        <v>0</v>
      </c>
      <c r="DO63" s="63">
        <f>SUM(DE63:DN63)</f>
        <v>0</v>
      </c>
      <c r="DP63" s="48" t="str">
        <f t="shared" si="179"/>
        <v/>
      </c>
      <c r="DQ63" s="48">
        <f t="shared" ca="1" si="180"/>
        <v>-1</v>
      </c>
      <c r="DS63" s="270"/>
      <c r="DT63" s="61">
        <f>SUM(DT43:DT62)</f>
        <v>0</v>
      </c>
      <c r="DU63" s="63">
        <f t="shared" ref="DU63:EC63" si="230">SUM(DU43:DU62)</f>
        <v>0</v>
      </c>
      <c r="DV63" s="63">
        <f t="shared" si="230"/>
        <v>0</v>
      </c>
      <c r="DW63" s="63">
        <f t="shared" si="230"/>
        <v>0</v>
      </c>
      <c r="DX63" s="63">
        <f t="shared" si="230"/>
        <v>0</v>
      </c>
      <c r="DY63" s="63">
        <f t="shared" si="230"/>
        <v>0</v>
      </c>
      <c r="DZ63" s="63">
        <f t="shared" si="230"/>
        <v>0</v>
      </c>
      <c r="EA63" s="63">
        <f t="shared" si="230"/>
        <v>0</v>
      </c>
      <c r="EB63" s="63">
        <f t="shared" si="230"/>
        <v>0</v>
      </c>
      <c r="EC63" s="63">
        <f t="shared" si="230"/>
        <v>0</v>
      </c>
      <c r="ED63" s="63">
        <f>SUM(DT63:EC63)</f>
        <v>0</v>
      </c>
      <c r="EE63" s="48" t="str">
        <f t="shared" si="188"/>
        <v/>
      </c>
      <c r="EF63" s="48">
        <f t="shared" ca="1" si="189"/>
        <v>-1</v>
      </c>
      <c r="EH63" s="270"/>
      <c r="EI63" s="61">
        <f>SUM(EI43:EI62)</f>
        <v>0</v>
      </c>
      <c r="EJ63" s="63">
        <f t="shared" ref="EJ63:ER63" si="231">SUM(EJ43:EJ62)</f>
        <v>0</v>
      </c>
      <c r="EK63" s="63">
        <f t="shared" si="231"/>
        <v>0</v>
      </c>
      <c r="EL63" s="63">
        <f t="shared" si="231"/>
        <v>0</v>
      </c>
      <c r="EM63" s="63">
        <f t="shared" si="231"/>
        <v>0</v>
      </c>
      <c r="EN63" s="63">
        <f t="shared" si="231"/>
        <v>0</v>
      </c>
      <c r="EO63" s="63">
        <f t="shared" si="231"/>
        <v>0</v>
      </c>
      <c r="EP63" s="63">
        <f t="shared" si="231"/>
        <v>0</v>
      </c>
      <c r="EQ63" s="63">
        <f t="shared" si="231"/>
        <v>0</v>
      </c>
      <c r="ER63" s="63">
        <f t="shared" si="231"/>
        <v>0</v>
      </c>
      <c r="ES63" s="63">
        <f>SUM(EI63:ER63)</f>
        <v>0</v>
      </c>
      <c r="ET63" s="48" t="str">
        <f t="shared" si="198"/>
        <v/>
      </c>
      <c r="EU63" s="48">
        <f t="shared" ca="1" si="199"/>
        <v>-1</v>
      </c>
      <c r="EW63" s="270"/>
      <c r="EX63" s="61">
        <f>SUM(EX43:EX62)</f>
        <v>0</v>
      </c>
      <c r="EY63" s="63">
        <f t="shared" ref="EY63:FG63" si="232">SUM(EY43:EY62)</f>
        <v>0</v>
      </c>
      <c r="EZ63" s="63">
        <f t="shared" si="232"/>
        <v>0</v>
      </c>
      <c r="FA63" s="63">
        <f t="shared" si="232"/>
        <v>0</v>
      </c>
      <c r="FB63" s="63">
        <f t="shared" si="232"/>
        <v>0</v>
      </c>
      <c r="FC63" s="63">
        <f t="shared" si="232"/>
        <v>0</v>
      </c>
      <c r="FD63" s="63">
        <f t="shared" si="232"/>
        <v>0</v>
      </c>
      <c r="FE63" s="63">
        <f t="shared" si="232"/>
        <v>0</v>
      </c>
      <c r="FF63" s="63">
        <f t="shared" si="232"/>
        <v>0</v>
      </c>
      <c r="FG63" s="63">
        <f t="shared" si="232"/>
        <v>0</v>
      </c>
      <c r="FH63" s="63">
        <f>SUM(EX63:FG63)</f>
        <v>0</v>
      </c>
      <c r="FI63" s="48" t="str">
        <f t="shared" si="209"/>
        <v/>
      </c>
      <c r="FJ63" s="48">
        <f t="shared" ca="1" si="210"/>
        <v>-1</v>
      </c>
    </row>
    <row r="64" spans="2:167" s="64" customFormat="1" x14ac:dyDescent="0.2">
      <c r="B64" s="210"/>
      <c r="C64" s="210"/>
      <c r="D64" s="206"/>
      <c r="E64" s="211"/>
      <c r="F64" s="212"/>
      <c r="G64" s="212"/>
      <c r="H64" s="212"/>
      <c r="I64" s="212"/>
      <c r="J64" s="212"/>
      <c r="K64" s="212"/>
      <c r="L64" s="212"/>
      <c r="M64" s="212"/>
      <c r="N64" s="212"/>
      <c r="O64" s="715"/>
      <c r="P64" s="48"/>
      <c r="Q64" s="206"/>
      <c r="R64" s="206"/>
      <c r="S64" s="211"/>
      <c r="T64" s="212"/>
      <c r="U64" s="212"/>
      <c r="V64" s="212"/>
      <c r="W64" s="212"/>
      <c r="X64" s="212"/>
      <c r="Y64" s="212"/>
      <c r="Z64" s="212"/>
      <c r="AA64" s="212"/>
      <c r="AB64" s="212"/>
      <c r="AC64" s="212"/>
      <c r="AD64" s="47"/>
      <c r="AE64" s="47"/>
      <c r="AF64" s="206"/>
      <c r="AG64" s="206"/>
      <c r="AH64" s="211"/>
      <c r="AI64" s="211"/>
      <c r="AJ64" s="212"/>
      <c r="AK64" s="212"/>
      <c r="AL64" s="212"/>
      <c r="AM64" s="212"/>
      <c r="AN64" s="212"/>
      <c r="AO64" s="212"/>
      <c r="AP64" s="212"/>
      <c r="AQ64" s="212"/>
      <c r="AR64" s="212"/>
      <c r="AS64" s="47"/>
      <c r="AT64" s="47"/>
      <c r="AV64" s="206"/>
      <c r="AW64" s="211"/>
      <c r="AX64" s="212"/>
      <c r="AY64" s="211"/>
      <c r="AZ64" s="212"/>
      <c r="BA64" s="212"/>
      <c r="BB64" s="212"/>
      <c r="BC64" s="212"/>
      <c r="BD64" s="212"/>
      <c r="BE64" s="212"/>
      <c r="BF64" s="212"/>
      <c r="BG64" s="212"/>
      <c r="BH64" s="47"/>
      <c r="BI64" s="47"/>
      <c r="BK64" s="206"/>
      <c r="BL64" s="211"/>
      <c r="BM64" s="212"/>
      <c r="BN64" s="212"/>
      <c r="BO64" s="211"/>
      <c r="BP64" s="212"/>
      <c r="BQ64" s="212"/>
      <c r="BR64" s="212"/>
      <c r="BS64" s="212"/>
      <c r="BT64" s="212"/>
      <c r="BU64" s="212"/>
      <c r="BV64" s="212"/>
      <c r="BW64" s="47"/>
      <c r="BX64" s="47"/>
      <c r="BZ64" s="206"/>
      <c r="CA64" s="211"/>
      <c r="CB64" s="212"/>
      <c r="CC64" s="212"/>
      <c r="CD64" s="212"/>
      <c r="CE64" s="211"/>
      <c r="CF64" s="212"/>
      <c r="CG64" s="212"/>
      <c r="CH64" s="212"/>
      <c r="CI64" s="212"/>
      <c r="CJ64" s="212"/>
      <c r="CK64" s="212"/>
      <c r="CL64" s="47"/>
      <c r="CM64" s="47"/>
      <c r="CO64" s="206"/>
      <c r="CP64" s="211"/>
      <c r="CQ64" s="212"/>
      <c r="CR64" s="212"/>
      <c r="CS64" s="212"/>
      <c r="CT64" s="212"/>
      <c r="CU64" s="211"/>
      <c r="CV64" s="212"/>
      <c r="CW64" s="212"/>
      <c r="CX64" s="212"/>
      <c r="CY64" s="212"/>
      <c r="CZ64" s="212"/>
      <c r="DA64" s="47"/>
      <c r="DB64" s="47"/>
      <c r="DD64" s="206"/>
      <c r="DE64" s="211"/>
      <c r="DF64" s="212"/>
      <c r="DG64" s="212"/>
      <c r="DH64" s="212"/>
      <c r="DI64" s="212"/>
      <c r="DJ64" s="212"/>
      <c r="DK64" s="211"/>
      <c r="DL64" s="212"/>
      <c r="DM64" s="212"/>
      <c r="DN64" s="212"/>
      <c r="DO64" s="212"/>
      <c r="DP64" s="47"/>
      <c r="DQ64" s="47"/>
      <c r="DS64" s="206"/>
      <c r="DT64" s="211"/>
      <c r="DU64" s="212"/>
      <c r="DV64" s="212"/>
      <c r="DW64" s="212"/>
      <c r="DX64" s="212"/>
      <c r="DY64" s="212"/>
      <c r="DZ64" s="212"/>
      <c r="EA64" s="211"/>
      <c r="EB64" s="212"/>
      <c r="EC64" s="212"/>
      <c r="ED64" s="212"/>
      <c r="EE64" s="47"/>
      <c r="EF64" s="47"/>
      <c r="EH64" s="206"/>
      <c r="EI64" s="211"/>
      <c r="EJ64" s="212"/>
      <c r="EK64" s="212"/>
      <c r="EL64" s="212"/>
      <c r="EM64" s="212"/>
      <c r="EN64" s="212"/>
      <c r="EO64" s="212"/>
      <c r="EP64" s="212"/>
      <c r="EQ64" s="211"/>
      <c r="ER64" s="212"/>
      <c r="ES64" s="212"/>
      <c r="ET64" s="47"/>
      <c r="EU64" s="47"/>
      <c r="EW64" s="206"/>
      <c r="EX64" s="211"/>
      <c r="EY64" s="212"/>
      <c r="EZ64" s="212"/>
      <c r="FA64" s="212"/>
      <c r="FB64" s="212"/>
      <c r="FC64" s="212"/>
      <c r="FD64" s="212"/>
      <c r="FE64" s="212"/>
      <c r="FF64" s="212"/>
      <c r="FG64" s="211"/>
      <c r="FH64" s="212"/>
      <c r="FI64" s="47"/>
      <c r="FJ64" s="47"/>
    </row>
    <row r="65" spans="1:168" ht="15" thickBot="1" x14ac:dyDescent="0.25">
      <c r="S65" s="1"/>
      <c r="AI65" s="1"/>
      <c r="AY65" s="1"/>
      <c r="BO65" s="1"/>
      <c r="CE65" s="1"/>
      <c r="CU65" s="1"/>
      <c r="DK65" s="1"/>
      <c r="EA65" s="1"/>
      <c r="EQ65" s="1"/>
      <c r="FG65" s="1"/>
    </row>
    <row r="66" spans="1:168" s="184" customFormat="1" ht="4.5" hidden="1" customHeight="1" x14ac:dyDescent="0.2">
      <c r="D66" s="449"/>
      <c r="Q66" s="449"/>
      <c r="R66" s="449"/>
      <c r="AF66" s="449"/>
      <c r="AG66" s="449"/>
      <c r="AV66" s="449"/>
      <c r="BK66" s="449"/>
      <c r="BZ66" s="449"/>
      <c r="CO66" s="449"/>
      <c r="DD66" s="449"/>
      <c r="DS66" s="449"/>
      <c r="EH66" s="449"/>
      <c r="EW66" s="449"/>
    </row>
    <row r="67" spans="1:168" s="476" customFormat="1" ht="15" hidden="1" customHeight="1" x14ac:dyDescent="0.25">
      <c r="A67" s="788" t="s">
        <v>475</v>
      </c>
      <c r="B67" s="788"/>
      <c r="C67" s="788"/>
      <c r="E67" s="209" t="str">
        <f>IF(multiple_funders="Yes", VLOOKUP(cofunding_by_category,Config!$B$29:$D$31,3,FALSE),"")</f>
        <v xml:space="preserve"> </v>
      </c>
      <c r="F67" s="183"/>
      <c r="G67" s="183"/>
      <c r="H67" s="183"/>
      <c r="I67" s="183"/>
      <c r="J67" s="183"/>
      <c r="K67" s="183"/>
      <c r="L67" s="183"/>
      <c r="M67" s="183"/>
      <c r="N67" s="183"/>
      <c r="O67" s="7"/>
      <c r="S67" s="501"/>
      <c r="T67" s="183"/>
      <c r="U67" s="183"/>
      <c r="V67" s="183"/>
      <c r="W67" s="183"/>
      <c r="X67" s="183"/>
      <c r="Y67" s="183"/>
      <c r="Z67" s="183"/>
      <c r="AA67" s="183"/>
      <c r="AB67" s="183"/>
      <c r="AC67" s="177"/>
      <c r="AD67" s="790" t="s">
        <v>359</v>
      </c>
      <c r="AE67" s="790" t="s">
        <v>360</v>
      </c>
      <c r="AF67" s="486"/>
      <c r="AG67" s="486"/>
      <c r="AH67" s="501"/>
      <c r="AI67" s="183"/>
      <c r="AJ67" s="183"/>
      <c r="AK67" s="183"/>
      <c r="AL67" s="183"/>
      <c r="AM67" s="183"/>
      <c r="AN67" s="183"/>
      <c r="AO67" s="183"/>
      <c r="AP67" s="183"/>
      <c r="AQ67" s="183"/>
      <c r="AR67" s="177"/>
      <c r="AS67" s="790" t="s">
        <v>358</v>
      </c>
      <c r="AT67" s="790" t="s">
        <v>360</v>
      </c>
      <c r="AU67" s="486"/>
      <c r="AV67" s="486"/>
      <c r="AW67" s="501"/>
      <c r="AX67" s="183"/>
      <c r="AY67" s="183"/>
      <c r="AZ67" s="183"/>
      <c r="BA67" s="183"/>
      <c r="BB67" s="183"/>
      <c r="BC67" s="183"/>
      <c r="BD67" s="183"/>
      <c r="BE67" s="183"/>
      <c r="BF67" s="183"/>
      <c r="BG67" s="177"/>
      <c r="BH67" s="790" t="s">
        <v>361</v>
      </c>
      <c r="BI67" s="790" t="s">
        <v>360</v>
      </c>
      <c r="BJ67" s="486"/>
      <c r="BK67" s="486"/>
      <c r="BL67" s="501"/>
      <c r="BM67" s="183"/>
      <c r="BN67" s="183"/>
      <c r="BO67" s="183"/>
      <c r="BP67" s="183"/>
      <c r="BQ67" s="183"/>
      <c r="BR67" s="183"/>
      <c r="BS67" s="183"/>
      <c r="BT67" s="183"/>
      <c r="BU67" s="183"/>
      <c r="BV67" s="177"/>
      <c r="BW67" s="790" t="s">
        <v>362</v>
      </c>
      <c r="BX67" s="790" t="s">
        <v>360</v>
      </c>
      <c r="BY67" s="486"/>
      <c r="BZ67" s="486"/>
      <c r="CA67" s="501"/>
      <c r="CB67" s="183"/>
      <c r="CC67" s="183"/>
      <c r="CD67" s="183"/>
      <c r="CE67" s="183"/>
      <c r="CF67" s="183"/>
      <c r="CG67" s="183"/>
      <c r="CH67" s="183"/>
      <c r="CI67" s="183"/>
      <c r="CJ67" s="183"/>
      <c r="CK67" s="177"/>
      <c r="CL67" s="790" t="s">
        <v>363</v>
      </c>
      <c r="CM67" s="790" t="s">
        <v>360</v>
      </c>
      <c r="CN67" s="486"/>
      <c r="CO67" s="486"/>
      <c r="CP67" s="501"/>
      <c r="CQ67" s="183"/>
      <c r="CR67" s="183"/>
      <c r="CS67" s="183"/>
      <c r="CT67" s="183"/>
      <c r="CU67" s="183"/>
      <c r="CV67" s="183"/>
      <c r="CW67" s="183"/>
      <c r="CX67" s="183"/>
      <c r="CY67" s="183"/>
      <c r="CZ67" s="177"/>
      <c r="DA67" s="790" t="s">
        <v>364</v>
      </c>
      <c r="DB67" s="790" t="s">
        <v>360</v>
      </c>
      <c r="DC67" s="486"/>
      <c r="DD67" s="486"/>
      <c r="DE67" s="501"/>
      <c r="DF67" s="183"/>
      <c r="DG67" s="183"/>
      <c r="DH67" s="183"/>
      <c r="DI67" s="183"/>
      <c r="DJ67" s="183"/>
      <c r="DK67" s="183"/>
      <c r="DL67" s="183"/>
      <c r="DM67" s="183"/>
      <c r="DN67" s="183"/>
      <c r="DO67" s="177"/>
      <c r="DP67" s="790" t="s">
        <v>365</v>
      </c>
      <c r="DQ67" s="790" t="s">
        <v>360</v>
      </c>
      <c r="DR67" s="486"/>
      <c r="DS67" s="486"/>
      <c r="DT67" s="501"/>
      <c r="DU67" s="183"/>
      <c r="DV67" s="183"/>
      <c r="DW67" s="183"/>
      <c r="DX67" s="183"/>
      <c r="DY67" s="183"/>
      <c r="DZ67" s="183"/>
      <c r="EA67" s="183"/>
      <c r="EB67" s="183"/>
      <c r="EC67" s="183"/>
      <c r="ED67" s="177"/>
      <c r="EE67" s="790" t="s">
        <v>366</v>
      </c>
      <c r="EF67" s="790" t="s">
        <v>360</v>
      </c>
      <c r="EG67" s="486"/>
      <c r="EH67" s="486"/>
      <c r="EI67" s="501"/>
      <c r="EJ67" s="183"/>
      <c r="EK67" s="183"/>
      <c r="EL67" s="183"/>
      <c r="EM67" s="183"/>
      <c r="EN67" s="183"/>
      <c r="EO67" s="183"/>
      <c r="EP67" s="183"/>
      <c r="EQ67" s="183"/>
      <c r="ER67" s="183"/>
      <c r="ES67" s="177"/>
      <c r="ET67" s="790" t="s">
        <v>367</v>
      </c>
      <c r="EU67" s="790" t="s">
        <v>360</v>
      </c>
      <c r="EV67" s="486"/>
      <c r="EW67" s="486"/>
      <c r="EX67" s="501"/>
      <c r="EY67" s="183"/>
      <c r="EZ67" s="183"/>
      <c r="FA67" s="183"/>
      <c r="FB67" s="183"/>
      <c r="FC67" s="183"/>
      <c r="FD67" s="183"/>
      <c r="FE67" s="183"/>
      <c r="FF67" s="183"/>
      <c r="FG67" s="183"/>
      <c r="FH67" s="177"/>
      <c r="FI67" s="790" t="s">
        <v>368</v>
      </c>
      <c r="FJ67" s="790" t="s">
        <v>360</v>
      </c>
      <c r="FK67" s="486"/>
      <c r="FL67" s="486"/>
    </row>
    <row r="68" spans="1:168" ht="15" hidden="1" customHeight="1" x14ac:dyDescent="0.2">
      <c r="B68" s="792" t="s">
        <v>21</v>
      </c>
      <c r="C68" s="792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52" t="s">
        <v>1</v>
      </c>
      <c r="P68" s="440" t="s">
        <v>7</v>
      </c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52" t="s">
        <v>1</v>
      </c>
      <c r="AD68" s="790"/>
      <c r="AE68" s="790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52" t="s">
        <v>1</v>
      </c>
      <c r="AS68" s="790"/>
      <c r="AT68" s="790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52" t="s">
        <v>1</v>
      </c>
      <c r="BH68" s="790"/>
      <c r="BI68" s="790"/>
      <c r="BL68" s="134"/>
      <c r="BM68" s="134"/>
      <c r="BN68" s="134"/>
      <c r="BO68" s="134"/>
      <c r="BP68" s="134"/>
      <c r="BQ68" s="134"/>
      <c r="BR68" s="134"/>
      <c r="BS68" s="134"/>
      <c r="BT68" s="134"/>
      <c r="BU68" s="134"/>
      <c r="BV68" s="52" t="s">
        <v>1</v>
      </c>
      <c r="BW68" s="790"/>
      <c r="BX68" s="790"/>
      <c r="CA68" s="134"/>
      <c r="CB68" s="134"/>
      <c r="CC68" s="134"/>
      <c r="CD68" s="134"/>
      <c r="CE68" s="134"/>
      <c r="CF68" s="134"/>
      <c r="CG68" s="134"/>
      <c r="CH68" s="134"/>
      <c r="CI68" s="134"/>
      <c r="CJ68" s="134"/>
      <c r="CK68" s="52" t="s">
        <v>1</v>
      </c>
      <c r="CL68" s="790"/>
      <c r="CM68" s="790"/>
      <c r="CP68" s="134"/>
      <c r="CQ68" s="134"/>
      <c r="CR68" s="134"/>
      <c r="CS68" s="134"/>
      <c r="CT68" s="134"/>
      <c r="CU68" s="134"/>
      <c r="CV68" s="134"/>
      <c r="CW68" s="134"/>
      <c r="CX68" s="134"/>
      <c r="CY68" s="134"/>
      <c r="CZ68" s="52" t="s">
        <v>1</v>
      </c>
      <c r="DA68" s="790"/>
      <c r="DB68" s="790"/>
      <c r="DE68" s="134"/>
      <c r="DF68" s="134"/>
      <c r="DG68" s="134"/>
      <c r="DH68" s="134"/>
      <c r="DI68" s="134"/>
      <c r="DJ68" s="134"/>
      <c r="DK68" s="134"/>
      <c r="DL68" s="134"/>
      <c r="DM68" s="134"/>
      <c r="DN68" s="134"/>
      <c r="DO68" s="52" t="s">
        <v>1</v>
      </c>
      <c r="DP68" s="790"/>
      <c r="DQ68" s="790"/>
      <c r="DT68" s="134"/>
      <c r="DU68" s="134"/>
      <c r="DV68" s="134"/>
      <c r="DW68" s="134"/>
      <c r="DX68" s="134"/>
      <c r="DY68" s="134"/>
      <c r="DZ68" s="134"/>
      <c r="EA68" s="134"/>
      <c r="EB68" s="134"/>
      <c r="EC68" s="134"/>
      <c r="ED68" s="52" t="s">
        <v>1</v>
      </c>
      <c r="EE68" s="790"/>
      <c r="EF68" s="790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52" t="s">
        <v>1</v>
      </c>
      <c r="ET68" s="790"/>
      <c r="EU68" s="790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52" t="s">
        <v>1</v>
      </c>
      <c r="FI68" s="790"/>
      <c r="FJ68" s="790"/>
    </row>
    <row r="69" spans="1:168" ht="15" hidden="1" customHeight="1" x14ac:dyDescent="0.2">
      <c r="B69" s="796" t="s">
        <v>2</v>
      </c>
      <c r="C69" s="796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05">
        <f t="shared" ref="O69:O76" si="233">SUM(E69:N69)</f>
        <v>0</v>
      </c>
      <c r="P69" s="47">
        <f ca="1">IF(ISERROR(O69/O$76),"",O69/O$76)</f>
        <v>0</v>
      </c>
      <c r="S69" s="229"/>
      <c r="T69" s="51"/>
      <c r="U69" s="51"/>
      <c r="V69" s="51"/>
      <c r="W69" s="51"/>
      <c r="X69" s="51"/>
      <c r="Y69" s="51"/>
      <c r="Z69" s="51"/>
      <c r="AA69" s="51"/>
      <c r="AB69" s="51"/>
      <c r="AC69" s="205">
        <f t="shared" ref="AC69:AC75" si="234">SUM(S69:AB69)</f>
        <v>0</v>
      </c>
      <c r="AD69" s="47" t="str">
        <f t="shared" ref="AD69:AD76" si="235">IF(ISERROR(S69/E69),"",(S69/E69)-1)</f>
        <v/>
      </c>
      <c r="AE69" s="47" t="str">
        <f t="shared" ref="AE69:AE76" si="236">IF(ISERROR(AC69/$O69),"",(AC69/$O69)-1)</f>
        <v/>
      </c>
      <c r="AH69" s="140">
        <f t="shared" ref="AH69:AH75" si="237">S69</f>
        <v>0</v>
      </c>
      <c r="AI69" s="256"/>
      <c r="AJ69" s="51"/>
      <c r="AK69" s="51"/>
      <c r="AL69" s="51"/>
      <c r="AM69" s="51"/>
      <c r="AN69" s="51"/>
      <c r="AO69" s="51"/>
      <c r="AP69" s="51"/>
      <c r="AQ69" s="51"/>
      <c r="AR69" s="205">
        <f t="shared" ref="AR69:AR75" si="238">SUM(AH69:AQ69)</f>
        <v>0</v>
      </c>
      <c r="AS69" s="47" t="str">
        <f t="shared" ref="AS69:AS76" si="239">IF(ISERROR(AI69/T69),"",(AI69/T69)-1)</f>
        <v/>
      </c>
      <c r="AT69" s="47" t="str">
        <f t="shared" ref="AT69:AT76" si="240">IF(ISERROR(AR69/$O69),"",(AR69/$O69)-1)</f>
        <v/>
      </c>
      <c r="AW69" s="263">
        <f t="shared" ref="AW69:AX75" si="241">AH69</f>
        <v>0</v>
      </c>
      <c r="AX69" s="264">
        <f t="shared" si="241"/>
        <v>0</v>
      </c>
      <c r="AY69" s="229"/>
      <c r="AZ69" s="51"/>
      <c r="BA69" s="51"/>
      <c r="BB69" s="51"/>
      <c r="BC69" s="51"/>
      <c r="BD69" s="51"/>
      <c r="BE69" s="51"/>
      <c r="BF69" s="51"/>
      <c r="BG69" s="205">
        <f t="shared" ref="BG69:BG75" si="242">SUM(AW69:BF69)</f>
        <v>0</v>
      </c>
      <c r="BH69" s="47" t="str">
        <f t="shared" ref="BH69:BH76" si="243">IF(ISERROR(AY69/AJ69),"",(AY69/AJ69)-1)</f>
        <v/>
      </c>
      <c r="BI69" s="47" t="str">
        <f t="shared" ref="BI69:BI76" si="244">IF(ISERROR(BG69/$O69),"",(BG69/$O69)-1)</f>
        <v/>
      </c>
      <c r="BL69" s="263">
        <f t="shared" ref="BL69:BN76" si="245">AW69</f>
        <v>0</v>
      </c>
      <c r="BM69" s="264">
        <f t="shared" si="245"/>
        <v>0</v>
      </c>
      <c r="BN69" s="264">
        <f t="shared" si="245"/>
        <v>0</v>
      </c>
      <c r="BO69" s="229"/>
      <c r="BP69" s="51"/>
      <c r="BQ69" s="51"/>
      <c r="BR69" s="51"/>
      <c r="BS69" s="51"/>
      <c r="BT69" s="51"/>
      <c r="BU69" s="51"/>
      <c r="BV69" s="205">
        <f t="shared" ref="BV69:BV75" si="246">SUM(BL69:BU69)</f>
        <v>0</v>
      </c>
      <c r="BW69" s="47" t="str">
        <f t="shared" ref="BW69:BW76" si="247">IF(ISERROR(BO69/AZ69),"",(BO69/AZ69)-1)</f>
        <v/>
      </c>
      <c r="BX69" s="47" t="str">
        <f t="shared" ref="BX69:BX76" si="248">IF(ISERROR(BV69/$O69),"",(BV69/$O69)-1)</f>
        <v/>
      </c>
      <c r="CA69" s="263">
        <f t="shared" ref="CA69:CD76" si="249">BL69</f>
        <v>0</v>
      </c>
      <c r="CB69" s="264">
        <f t="shared" si="249"/>
        <v>0</v>
      </c>
      <c r="CC69" s="264">
        <f t="shared" si="249"/>
        <v>0</v>
      </c>
      <c r="CD69" s="264">
        <f t="shared" si="249"/>
        <v>0</v>
      </c>
      <c r="CE69" s="229"/>
      <c r="CF69" s="51"/>
      <c r="CG69" s="51"/>
      <c r="CH69" s="51"/>
      <c r="CI69" s="51"/>
      <c r="CJ69" s="51"/>
      <c r="CK69" s="205">
        <f t="shared" ref="CK69:CK75" si="250">SUM(CA69:CJ69)</f>
        <v>0</v>
      </c>
      <c r="CL69" s="47" t="str">
        <f t="shared" ref="CL69:CL76" si="251">IF(ISERROR(CE69/BP69),"",(CE69/BP69)-1)</f>
        <v/>
      </c>
      <c r="CM69" s="47" t="str">
        <f t="shared" ref="CM69:CM76" si="252">IF(ISERROR(CK69/$O69),"",(CK69/$O69)-1)</f>
        <v/>
      </c>
      <c r="CP69" s="263">
        <f t="shared" ref="CP69:CT76" si="253">CA69</f>
        <v>0</v>
      </c>
      <c r="CQ69" s="264">
        <f t="shared" si="253"/>
        <v>0</v>
      </c>
      <c r="CR69" s="264">
        <f t="shared" si="253"/>
        <v>0</v>
      </c>
      <c r="CS69" s="264">
        <f t="shared" si="253"/>
        <v>0</v>
      </c>
      <c r="CT69" s="264">
        <f t="shared" si="253"/>
        <v>0</v>
      </c>
      <c r="CU69" s="229"/>
      <c r="CV69" s="51"/>
      <c r="CW69" s="51"/>
      <c r="CX69" s="51"/>
      <c r="CY69" s="51"/>
      <c r="CZ69" s="205">
        <f t="shared" ref="CZ69:CZ75" si="254">SUM(CP69:CY69)</f>
        <v>0</v>
      </c>
      <c r="DA69" s="47" t="str">
        <f t="shared" ref="DA69:DA76" si="255">IF(ISERROR(CU69/CF69),"",(CU69/CF69)-1)</f>
        <v/>
      </c>
      <c r="DB69" s="47" t="str">
        <f t="shared" ref="DB69:DB76" si="256">IF(ISERROR(CZ69/$O69),"",(CZ69/$O69)-1)</f>
        <v/>
      </c>
      <c r="DE69" s="263">
        <f t="shared" ref="DE69:DJ76" si="257">CP69</f>
        <v>0</v>
      </c>
      <c r="DF69" s="264">
        <f t="shared" si="257"/>
        <v>0</v>
      </c>
      <c r="DG69" s="264">
        <f t="shared" si="257"/>
        <v>0</v>
      </c>
      <c r="DH69" s="264">
        <f t="shared" si="257"/>
        <v>0</v>
      </c>
      <c r="DI69" s="264">
        <f t="shared" si="257"/>
        <v>0</v>
      </c>
      <c r="DJ69" s="264">
        <f t="shared" si="257"/>
        <v>0</v>
      </c>
      <c r="DK69" s="229"/>
      <c r="DL69" s="51"/>
      <c r="DM69" s="51"/>
      <c r="DN69" s="51"/>
      <c r="DO69" s="205">
        <f t="shared" ref="DO69:DO75" si="258">SUM(DE69:DN69)</f>
        <v>0</v>
      </c>
      <c r="DP69" s="47" t="str">
        <f t="shared" ref="DP69:DP76" si="259">IF(ISERROR(DK69/CV69),"",(DK69/CV69)-1)</f>
        <v/>
      </c>
      <c r="DQ69" s="47" t="str">
        <f t="shared" ref="DQ69:DQ76" si="260">IF(ISERROR(DO69/$O69),"",(DO69/$O69)-1)</f>
        <v/>
      </c>
      <c r="DT69" s="263">
        <f t="shared" ref="DT69:DZ76" si="261">DE69</f>
        <v>0</v>
      </c>
      <c r="DU69" s="264">
        <f t="shared" si="261"/>
        <v>0</v>
      </c>
      <c r="DV69" s="264">
        <f t="shared" si="261"/>
        <v>0</v>
      </c>
      <c r="DW69" s="264">
        <f t="shared" si="261"/>
        <v>0</v>
      </c>
      <c r="DX69" s="264">
        <f t="shared" si="261"/>
        <v>0</v>
      </c>
      <c r="DY69" s="264">
        <f t="shared" si="261"/>
        <v>0</v>
      </c>
      <c r="DZ69" s="264">
        <f t="shared" si="261"/>
        <v>0</v>
      </c>
      <c r="EA69" s="229"/>
      <c r="EB69" s="51"/>
      <c r="EC69" s="51"/>
      <c r="ED69" s="205">
        <f t="shared" ref="ED69:ED75" si="262">SUM(DT69:EC69)</f>
        <v>0</v>
      </c>
      <c r="EE69" s="47" t="str">
        <f t="shared" ref="EE69:EE76" si="263">IF(ISERROR(EA69/DL69),"",(EA69/DL69)-1)</f>
        <v/>
      </c>
      <c r="EF69" s="47" t="str">
        <f t="shared" ref="EF69:EF76" si="264">IF(ISERROR(ED69/$O69),"",(ED69/$O69)-1)</f>
        <v/>
      </c>
      <c r="EI69" s="263">
        <f t="shared" ref="EI69:EP76" si="265">DT69</f>
        <v>0</v>
      </c>
      <c r="EJ69" s="264">
        <f t="shared" si="265"/>
        <v>0</v>
      </c>
      <c r="EK69" s="264">
        <f t="shared" si="265"/>
        <v>0</v>
      </c>
      <c r="EL69" s="264">
        <f t="shared" si="265"/>
        <v>0</v>
      </c>
      <c r="EM69" s="264">
        <f t="shared" si="265"/>
        <v>0</v>
      </c>
      <c r="EN69" s="264">
        <f t="shared" si="265"/>
        <v>0</v>
      </c>
      <c r="EO69" s="264">
        <f t="shared" si="265"/>
        <v>0</v>
      </c>
      <c r="EP69" s="264">
        <f t="shared" si="265"/>
        <v>0</v>
      </c>
      <c r="EQ69" s="229"/>
      <c r="ER69" s="51"/>
      <c r="ES69" s="205">
        <f t="shared" ref="ES69:ES75" si="266">SUM(EI69:ER69)</f>
        <v>0</v>
      </c>
      <c r="ET69" s="47" t="str">
        <f t="shared" ref="ET69:ET76" si="267">IF(ISERROR(EQ69/EB69),"",(EQ69/EB69)-1)</f>
        <v/>
      </c>
      <c r="EU69" s="47" t="str">
        <f t="shared" ref="EU69:EU76" si="268">IF(ISERROR(ES69/$O69),"",(ES69/$O69)-1)</f>
        <v/>
      </c>
      <c r="EX69" s="263">
        <f t="shared" ref="EX69:FF76" si="269">EI69</f>
        <v>0</v>
      </c>
      <c r="EY69" s="264">
        <f t="shared" si="269"/>
        <v>0</v>
      </c>
      <c r="EZ69" s="264">
        <f t="shared" si="269"/>
        <v>0</v>
      </c>
      <c r="FA69" s="264">
        <f t="shared" si="269"/>
        <v>0</v>
      </c>
      <c r="FB69" s="264">
        <f t="shared" si="269"/>
        <v>0</v>
      </c>
      <c r="FC69" s="264">
        <f t="shared" si="269"/>
        <v>0</v>
      </c>
      <c r="FD69" s="264">
        <f t="shared" si="269"/>
        <v>0</v>
      </c>
      <c r="FE69" s="264">
        <f t="shared" si="269"/>
        <v>0</v>
      </c>
      <c r="FF69" s="264">
        <f t="shared" si="269"/>
        <v>0</v>
      </c>
      <c r="FG69" s="229"/>
      <c r="FH69" s="205">
        <f t="shared" ref="FH69:FH75" si="270">SUM(EX69:FG69)</f>
        <v>0</v>
      </c>
      <c r="FI69" s="47" t="str">
        <f t="shared" ref="FI69:FI76" si="271">IF(ISERROR(FG69/ER69),"",(FG69/ER69)-1)</f>
        <v/>
      </c>
      <c r="FJ69" s="47" t="str">
        <f t="shared" ref="FJ69:FJ76" si="272">IF(ISERROR(FH69/$O69),"",(FH69/$O69)-1)</f>
        <v/>
      </c>
    </row>
    <row r="70" spans="1:168" ht="15" hidden="1" customHeight="1" x14ac:dyDescent="0.2">
      <c r="B70" s="801" t="s">
        <v>3</v>
      </c>
      <c r="C70" s="801"/>
      <c r="E70" s="248"/>
      <c r="F70" s="248"/>
      <c r="G70" s="248"/>
      <c r="H70" s="248"/>
      <c r="I70" s="248"/>
      <c r="J70" s="248"/>
      <c r="K70" s="248"/>
      <c r="L70" s="248"/>
      <c r="M70" s="248"/>
      <c r="N70" s="248"/>
      <c r="O70" s="4">
        <f t="shared" si="233"/>
        <v>0</v>
      </c>
      <c r="P70" s="47">
        <f t="shared" ref="P70:P76" ca="1" si="273">IF(ISERROR(O70/O$76),"",O70/O$76)</f>
        <v>0</v>
      </c>
      <c r="S70" s="228"/>
      <c r="T70" s="34"/>
      <c r="U70" s="34"/>
      <c r="V70" s="34"/>
      <c r="W70" s="34"/>
      <c r="X70" s="34"/>
      <c r="Y70" s="34"/>
      <c r="Z70" s="34"/>
      <c r="AA70" s="34"/>
      <c r="AB70" s="34"/>
      <c r="AC70" s="4">
        <f t="shared" si="234"/>
        <v>0</v>
      </c>
      <c r="AD70" s="47" t="str">
        <f t="shared" si="235"/>
        <v/>
      </c>
      <c r="AE70" s="47" t="str">
        <f t="shared" si="236"/>
        <v/>
      </c>
      <c r="AH70" s="141">
        <f t="shared" si="237"/>
        <v>0</v>
      </c>
      <c r="AI70" s="257"/>
      <c r="AJ70" s="34"/>
      <c r="AK70" s="34"/>
      <c r="AL70" s="34"/>
      <c r="AM70" s="34"/>
      <c r="AN70" s="34"/>
      <c r="AO70" s="34"/>
      <c r="AP70" s="34"/>
      <c r="AQ70" s="34"/>
      <c r="AR70" s="4">
        <f t="shared" si="238"/>
        <v>0</v>
      </c>
      <c r="AS70" s="47" t="str">
        <f t="shared" si="239"/>
        <v/>
      </c>
      <c r="AT70" s="47" t="str">
        <f t="shared" si="240"/>
        <v/>
      </c>
      <c r="AW70" s="265">
        <f t="shared" si="241"/>
        <v>0</v>
      </c>
      <c r="AX70" s="266">
        <f t="shared" si="241"/>
        <v>0</v>
      </c>
      <c r="AY70" s="228"/>
      <c r="AZ70" s="34"/>
      <c r="BA70" s="34"/>
      <c r="BB70" s="34"/>
      <c r="BC70" s="34"/>
      <c r="BD70" s="34"/>
      <c r="BE70" s="34"/>
      <c r="BF70" s="34"/>
      <c r="BG70" s="4">
        <f t="shared" si="242"/>
        <v>0</v>
      </c>
      <c r="BH70" s="47" t="str">
        <f t="shared" si="243"/>
        <v/>
      </c>
      <c r="BI70" s="47" t="str">
        <f t="shared" si="244"/>
        <v/>
      </c>
      <c r="BL70" s="265">
        <f t="shared" si="245"/>
        <v>0</v>
      </c>
      <c r="BM70" s="266">
        <f t="shared" si="245"/>
        <v>0</v>
      </c>
      <c r="BN70" s="266">
        <f t="shared" si="245"/>
        <v>0</v>
      </c>
      <c r="BO70" s="228"/>
      <c r="BP70" s="34"/>
      <c r="BQ70" s="34"/>
      <c r="BR70" s="34"/>
      <c r="BS70" s="34"/>
      <c r="BT70" s="34"/>
      <c r="BU70" s="34"/>
      <c r="BV70" s="4">
        <f t="shared" si="246"/>
        <v>0</v>
      </c>
      <c r="BW70" s="47" t="str">
        <f t="shared" si="247"/>
        <v/>
      </c>
      <c r="BX70" s="47" t="str">
        <f t="shared" si="248"/>
        <v/>
      </c>
      <c r="CA70" s="265">
        <f t="shared" si="249"/>
        <v>0</v>
      </c>
      <c r="CB70" s="266">
        <f t="shared" si="249"/>
        <v>0</v>
      </c>
      <c r="CC70" s="266">
        <f t="shared" si="249"/>
        <v>0</v>
      </c>
      <c r="CD70" s="266">
        <f t="shared" si="249"/>
        <v>0</v>
      </c>
      <c r="CE70" s="228"/>
      <c r="CF70" s="34"/>
      <c r="CG70" s="34"/>
      <c r="CH70" s="34"/>
      <c r="CI70" s="34"/>
      <c r="CJ70" s="34"/>
      <c r="CK70" s="4">
        <f t="shared" si="250"/>
        <v>0</v>
      </c>
      <c r="CL70" s="47" t="str">
        <f t="shared" si="251"/>
        <v/>
      </c>
      <c r="CM70" s="47" t="str">
        <f t="shared" si="252"/>
        <v/>
      </c>
      <c r="CP70" s="265">
        <f t="shared" si="253"/>
        <v>0</v>
      </c>
      <c r="CQ70" s="266">
        <f t="shared" si="253"/>
        <v>0</v>
      </c>
      <c r="CR70" s="266">
        <f t="shared" si="253"/>
        <v>0</v>
      </c>
      <c r="CS70" s="266">
        <f t="shared" si="253"/>
        <v>0</v>
      </c>
      <c r="CT70" s="266">
        <f t="shared" si="253"/>
        <v>0</v>
      </c>
      <c r="CU70" s="228"/>
      <c r="CV70" s="34"/>
      <c r="CW70" s="34"/>
      <c r="CX70" s="34"/>
      <c r="CY70" s="34"/>
      <c r="CZ70" s="4">
        <f t="shared" si="254"/>
        <v>0</v>
      </c>
      <c r="DA70" s="47" t="str">
        <f t="shared" si="255"/>
        <v/>
      </c>
      <c r="DB70" s="47" t="str">
        <f t="shared" si="256"/>
        <v/>
      </c>
      <c r="DE70" s="265">
        <f t="shared" si="257"/>
        <v>0</v>
      </c>
      <c r="DF70" s="266">
        <f t="shared" si="257"/>
        <v>0</v>
      </c>
      <c r="DG70" s="266">
        <f t="shared" si="257"/>
        <v>0</v>
      </c>
      <c r="DH70" s="266">
        <f t="shared" si="257"/>
        <v>0</v>
      </c>
      <c r="DI70" s="266">
        <f t="shared" si="257"/>
        <v>0</v>
      </c>
      <c r="DJ70" s="266">
        <f t="shared" si="257"/>
        <v>0</v>
      </c>
      <c r="DK70" s="228"/>
      <c r="DL70" s="34"/>
      <c r="DM70" s="34"/>
      <c r="DN70" s="34"/>
      <c r="DO70" s="4">
        <f t="shared" si="258"/>
        <v>0</v>
      </c>
      <c r="DP70" s="47" t="str">
        <f t="shared" si="259"/>
        <v/>
      </c>
      <c r="DQ70" s="47" t="str">
        <f t="shared" si="260"/>
        <v/>
      </c>
      <c r="DT70" s="265">
        <f t="shared" si="261"/>
        <v>0</v>
      </c>
      <c r="DU70" s="266">
        <f t="shared" si="261"/>
        <v>0</v>
      </c>
      <c r="DV70" s="266">
        <f t="shared" si="261"/>
        <v>0</v>
      </c>
      <c r="DW70" s="266">
        <f t="shared" si="261"/>
        <v>0</v>
      </c>
      <c r="DX70" s="266">
        <f t="shared" si="261"/>
        <v>0</v>
      </c>
      <c r="DY70" s="266">
        <f t="shared" si="261"/>
        <v>0</v>
      </c>
      <c r="DZ70" s="266">
        <f t="shared" si="261"/>
        <v>0</v>
      </c>
      <c r="EA70" s="228"/>
      <c r="EB70" s="34"/>
      <c r="EC70" s="34"/>
      <c r="ED70" s="4">
        <f t="shared" si="262"/>
        <v>0</v>
      </c>
      <c r="EE70" s="47" t="str">
        <f t="shared" si="263"/>
        <v/>
      </c>
      <c r="EF70" s="47" t="str">
        <f t="shared" si="264"/>
        <v/>
      </c>
      <c r="EI70" s="265">
        <f t="shared" si="265"/>
        <v>0</v>
      </c>
      <c r="EJ70" s="266">
        <f t="shared" si="265"/>
        <v>0</v>
      </c>
      <c r="EK70" s="266">
        <f t="shared" si="265"/>
        <v>0</v>
      </c>
      <c r="EL70" s="266">
        <f t="shared" si="265"/>
        <v>0</v>
      </c>
      <c r="EM70" s="266">
        <f t="shared" si="265"/>
        <v>0</v>
      </c>
      <c r="EN70" s="266">
        <f t="shared" si="265"/>
        <v>0</v>
      </c>
      <c r="EO70" s="266">
        <f t="shared" si="265"/>
        <v>0</v>
      </c>
      <c r="EP70" s="266">
        <f t="shared" si="265"/>
        <v>0</v>
      </c>
      <c r="EQ70" s="228"/>
      <c r="ER70" s="34"/>
      <c r="ES70" s="4">
        <f t="shared" si="266"/>
        <v>0</v>
      </c>
      <c r="ET70" s="47" t="str">
        <f t="shared" si="267"/>
        <v/>
      </c>
      <c r="EU70" s="47" t="str">
        <f t="shared" si="268"/>
        <v/>
      </c>
      <c r="EX70" s="265">
        <f t="shared" si="269"/>
        <v>0</v>
      </c>
      <c r="EY70" s="266">
        <f t="shared" si="269"/>
        <v>0</v>
      </c>
      <c r="EZ70" s="266">
        <f t="shared" si="269"/>
        <v>0</v>
      </c>
      <c r="FA70" s="266">
        <f t="shared" si="269"/>
        <v>0</v>
      </c>
      <c r="FB70" s="266">
        <f t="shared" si="269"/>
        <v>0</v>
      </c>
      <c r="FC70" s="266">
        <f t="shared" si="269"/>
        <v>0</v>
      </c>
      <c r="FD70" s="266">
        <f t="shared" si="269"/>
        <v>0</v>
      </c>
      <c r="FE70" s="266">
        <f t="shared" si="269"/>
        <v>0</v>
      </c>
      <c r="FF70" s="266">
        <f t="shared" si="269"/>
        <v>0</v>
      </c>
      <c r="FG70" s="228"/>
      <c r="FH70" s="4">
        <f t="shared" si="270"/>
        <v>0</v>
      </c>
      <c r="FI70" s="47" t="str">
        <f t="shared" si="271"/>
        <v/>
      </c>
      <c r="FJ70" s="47" t="str">
        <f t="shared" si="272"/>
        <v/>
      </c>
    </row>
    <row r="71" spans="1:168" ht="15" hidden="1" customHeight="1" x14ac:dyDescent="0.2">
      <c r="B71" s="801" t="s">
        <v>179</v>
      </c>
      <c r="C71" s="801"/>
      <c r="E71" s="248"/>
      <c r="F71" s="248"/>
      <c r="G71" s="248"/>
      <c r="H71" s="248"/>
      <c r="I71" s="248"/>
      <c r="J71" s="248"/>
      <c r="K71" s="248"/>
      <c r="L71" s="248"/>
      <c r="M71" s="248"/>
      <c r="N71" s="248"/>
      <c r="O71" s="4">
        <f t="shared" si="233"/>
        <v>0</v>
      </c>
      <c r="P71" s="47">
        <f t="shared" ca="1" si="273"/>
        <v>0</v>
      </c>
      <c r="S71" s="228"/>
      <c r="T71" s="34"/>
      <c r="U71" s="34"/>
      <c r="V71" s="34"/>
      <c r="W71" s="34"/>
      <c r="X71" s="34"/>
      <c r="Y71" s="34"/>
      <c r="Z71" s="34"/>
      <c r="AA71" s="34"/>
      <c r="AB71" s="34"/>
      <c r="AC71" s="4">
        <f t="shared" si="234"/>
        <v>0</v>
      </c>
      <c r="AD71" s="47" t="str">
        <f t="shared" si="235"/>
        <v/>
      </c>
      <c r="AE71" s="47" t="str">
        <f t="shared" si="236"/>
        <v/>
      </c>
      <c r="AH71" s="141">
        <f t="shared" si="237"/>
        <v>0</v>
      </c>
      <c r="AI71" s="257"/>
      <c r="AJ71" s="34"/>
      <c r="AK71" s="34"/>
      <c r="AL71" s="34"/>
      <c r="AM71" s="34"/>
      <c r="AN71" s="34"/>
      <c r="AO71" s="34"/>
      <c r="AP71" s="34"/>
      <c r="AQ71" s="34"/>
      <c r="AR71" s="4">
        <f t="shared" si="238"/>
        <v>0</v>
      </c>
      <c r="AS71" s="47" t="str">
        <f t="shared" si="239"/>
        <v/>
      </c>
      <c r="AT71" s="47" t="str">
        <f t="shared" si="240"/>
        <v/>
      </c>
      <c r="AW71" s="265">
        <f t="shared" si="241"/>
        <v>0</v>
      </c>
      <c r="AX71" s="266">
        <f t="shared" si="241"/>
        <v>0</v>
      </c>
      <c r="AY71" s="228"/>
      <c r="AZ71" s="34"/>
      <c r="BA71" s="34"/>
      <c r="BB71" s="34"/>
      <c r="BC71" s="34"/>
      <c r="BD71" s="34"/>
      <c r="BE71" s="34"/>
      <c r="BF71" s="34"/>
      <c r="BG71" s="4">
        <f t="shared" si="242"/>
        <v>0</v>
      </c>
      <c r="BH71" s="47" t="str">
        <f t="shared" si="243"/>
        <v/>
      </c>
      <c r="BI71" s="47" t="str">
        <f t="shared" si="244"/>
        <v/>
      </c>
      <c r="BL71" s="265">
        <f t="shared" si="245"/>
        <v>0</v>
      </c>
      <c r="BM71" s="266">
        <f t="shared" si="245"/>
        <v>0</v>
      </c>
      <c r="BN71" s="266">
        <f t="shared" si="245"/>
        <v>0</v>
      </c>
      <c r="BO71" s="228"/>
      <c r="BP71" s="34"/>
      <c r="BQ71" s="34"/>
      <c r="BR71" s="34"/>
      <c r="BS71" s="34"/>
      <c r="BT71" s="34"/>
      <c r="BU71" s="34"/>
      <c r="BV71" s="4">
        <f t="shared" si="246"/>
        <v>0</v>
      </c>
      <c r="BW71" s="47" t="str">
        <f t="shared" si="247"/>
        <v/>
      </c>
      <c r="BX71" s="47" t="str">
        <f t="shared" si="248"/>
        <v/>
      </c>
      <c r="CA71" s="265">
        <f t="shared" si="249"/>
        <v>0</v>
      </c>
      <c r="CB71" s="266">
        <f t="shared" si="249"/>
        <v>0</v>
      </c>
      <c r="CC71" s="266">
        <f t="shared" si="249"/>
        <v>0</v>
      </c>
      <c r="CD71" s="266">
        <f t="shared" si="249"/>
        <v>0</v>
      </c>
      <c r="CE71" s="228"/>
      <c r="CF71" s="34"/>
      <c r="CG71" s="34"/>
      <c r="CH71" s="34"/>
      <c r="CI71" s="34"/>
      <c r="CJ71" s="34"/>
      <c r="CK71" s="4">
        <f t="shared" si="250"/>
        <v>0</v>
      </c>
      <c r="CL71" s="47" t="str">
        <f t="shared" si="251"/>
        <v/>
      </c>
      <c r="CM71" s="47" t="str">
        <f t="shared" si="252"/>
        <v/>
      </c>
      <c r="CP71" s="265">
        <f t="shared" si="253"/>
        <v>0</v>
      </c>
      <c r="CQ71" s="266">
        <f t="shared" si="253"/>
        <v>0</v>
      </c>
      <c r="CR71" s="266">
        <f t="shared" si="253"/>
        <v>0</v>
      </c>
      <c r="CS71" s="266">
        <f t="shared" si="253"/>
        <v>0</v>
      </c>
      <c r="CT71" s="266">
        <f t="shared" si="253"/>
        <v>0</v>
      </c>
      <c r="CU71" s="228"/>
      <c r="CV71" s="34"/>
      <c r="CW71" s="34"/>
      <c r="CX71" s="34"/>
      <c r="CY71" s="34"/>
      <c r="CZ71" s="4">
        <f t="shared" si="254"/>
        <v>0</v>
      </c>
      <c r="DA71" s="47" t="str">
        <f t="shared" si="255"/>
        <v/>
      </c>
      <c r="DB71" s="47" t="str">
        <f t="shared" si="256"/>
        <v/>
      </c>
      <c r="DE71" s="265">
        <f t="shared" si="257"/>
        <v>0</v>
      </c>
      <c r="DF71" s="266">
        <f t="shared" si="257"/>
        <v>0</v>
      </c>
      <c r="DG71" s="266">
        <f t="shared" si="257"/>
        <v>0</v>
      </c>
      <c r="DH71" s="266">
        <f t="shared" si="257"/>
        <v>0</v>
      </c>
      <c r="DI71" s="266">
        <f t="shared" si="257"/>
        <v>0</v>
      </c>
      <c r="DJ71" s="266">
        <f t="shared" si="257"/>
        <v>0</v>
      </c>
      <c r="DK71" s="228"/>
      <c r="DL71" s="34"/>
      <c r="DM71" s="34"/>
      <c r="DN71" s="34"/>
      <c r="DO71" s="4">
        <f t="shared" si="258"/>
        <v>0</v>
      </c>
      <c r="DP71" s="47" t="str">
        <f t="shared" si="259"/>
        <v/>
      </c>
      <c r="DQ71" s="47" t="str">
        <f t="shared" si="260"/>
        <v/>
      </c>
      <c r="DT71" s="265">
        <f t="shared" si="261"/>
        <v>0</v>
      </c>
      <c r="DU71" s="266">
        <f t="shared" si="261"/>
        <v>0</v>
      </c>
      <c r="DV71" s="266">
        <f t="shared" si="261"/>
        <v>0</v>
      </c>
      <c r="DW71" s="266">
        <f t="shared" si="261"/>
        <v>0</v>
      </c>
      <c r="DX71" s="266">
        <f t="shared" si="261"/>
        <v>0</v>
      </c>
      <c r="DY71" s="266">
        <f t="shared" si="261"/>
        <v>0</v>
      </c>
      <c r="DZ71" s="266">
        <f t="shared" si="261"/>
        <v>0</v>
      </c>
      <c r="EA71" s="228"/>
      <c r="EB71" s="34"/>
      <c r="EC71" s="34"/>
      <c r="ED71" s="4">
        <f t="shared" si="262"/>
        <v>0</v>
      </c>
      <c r="EE71" s="47" t="str">
        <f t="shared" si="263"/>
        <v/>
      </c>
      <c r="EF71" s="47" t="str">
        <f t="shared" si="264"/>
        <v/>
      </c>
      <c r="EI71" s="265">
        <f t="shared" si="265"/>
        <v>0</v>
      </c>
      <c r="EJ71" s="266">
        <f t="shared" si="265"/>
        <v>0</v>
      </c>
      <c r="EK71" s="266">
        <f t="shared" si="265"/>
        <v>0</v>
      </c>
      <c r="EL71" s="266">
        <f t="shared" si="265"/>
        <v>0</v>
      </c>
      <c r="EM71" s="266">
        <f t="shared" si="265"/>
        <v>0</v>
      </c>
      <c r="EN71" s="266">
        <f t="shared" si="265"/>
        <v>0</v>
      </c>
      <c r="EO71" s="266">
        <f t="shared" si="265"/>
        <v>0</v>
      </c>
      <c r="EP71" s="266">
        <f t="shared" si="265"/>
        <v>0</v>
      </c>
      <c r="EQ71" s="228"/>
      <c r="ER71" s="34"/>
      <c r="ES71" s="4">
        <f t="shared" si="266"/>
        <v>0</v>
      </c>
      <c r="ET71" s="47" t="str">
        <f t="shared" si="267"/>
        <v/>
      </c>
      <c r="EU71" s="47" t="str">
        <f t="shared" si="268"/>
        <v/>
      </c>
      <c r="EX71" s="265">
        <f t="shared" si="269"/>
        <v>0</v>
      </c>
      <c r="EY71" s="266">
        <f t="shared" si="269"/>
        <v>0</v>
      </c>
      <c r="EZ71" s="266">
        <f t="shared" si="269"/>
        <v>0</v>
      </c>
      <c r="FA71" s="266">
        <f t="shared" si="269"/>
        <v>0</v>
      </c>
      <c r="FB71" s="266">
        <f t="shared" si="269"/>
        <v>0</v>
      </c>
      <c r="FC71" s="266">
        <f t="shared" si="269"/>
        <v>0</v>
      </c>
      <c r="FD71" s="266">
        <f t="shared" si="269"/>
        <v>0</v>
      </c>
      <c r="FE71" s="266">
        <f t="shared" si="269"/>
        <v>0</v>
      </c>
      <c r="FF71" s="266">
        <f t="shared" si="269"/>
        <v>0</v>
      </c>
      <c r="FG71" s="228"/>
      <c r="FH71" s="4">
        <f t="shared" si="270"/>
        <v>0</v>
      </c>
      <c r="FI71" s="47" t="str">
        <f t="shared" si="271"/>
        <v/>
      </c>
      <c r="FJ71" s="47" t="str">
        <f t="shared" si="272"/>
        <v/>
      </c>
    </row>
    <row r="72" spans="1:168" ht="15" hidden="1" customHeight="1" x14ac:dyDescent="0.2">
      <c r="B72" s="801" t="s">
        <v>4</v>
      </c>
      <c r="C72" s="801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4">
        <f t="shared" si="233"/>
        <v>0</v>
      </c>
      <c r="P72" s="47">
        <f t="shared" ca="1" si="273"/>
        <v>0</v>
      </c>
      <c r="S72" s="228"/>
      <c r="T72" s="34"/>
      <c r="U72" s="34"/>
      <c r="V72" s="34"/>
      <c r="W72" s="34"/>
      <c r="X72" s="34"/>
      <c r="Y72" s="34"/>
      <c r="Z72" s="34"/>
      <c r="AA72" s="34"/>
      <c r="AB72" s="34"/>
      <c r="AC72" s="4">
        <f t="shared" si="234"/>
        <v>0</v>
      </c>
      <c r="AD72" s="47" t="str">
        <f t="shared" si="235"/>
        <v/>
      </c>
      <c r="AE72" s="47" t="str">
        <f t="shared" si="236"/>
        <v/>
      </c>
      <c r="AH72" s="4">
        <f t="shared" si="237"/>
        <v>0</v>
      </c>
      <c r="AI72" s="257"/>
      <c r="AJ72" s="34"/>
      <c r="AK72" s="34"/>
      <c r="AL72" s="34"/>
      <c r="AM72" s="34"/>
      <c r="AN72" s="34"/>
      <c r="AO72" s="34"/>
      <c r="AP72" s="34"/>
      <c r="AQ72" s="34"/>
      <c r="AR72" s="4">
        <f t="shared" si="238"/>
        <v>0</v>
      </c>
      <c r="AS72" s="47" t="str">
        <f t="shared" si="239"/>
        <v/>
      </c>
      <c r="AT72" s="47" t="str">
        <f t="shared" si="240"/>
        <v/>
      </c>
      <c r="AW72" s="267">
        <f t="shared" si="241"/>
        <v>0</v>
      </c>
      <c r="AX72" s="266">
        <f t="shared" si="241"/>
        <v>0</v>
      </c>
      <c r="AY72" s="228"/>
      <c r="AZ72" s="34"/>
      <c r="BA72" s="34"/>
      <c r="BB72" s="34"/>
      <c r="BC72" s="34"/>
      <c r="BD72" s="34"/>
      <c r="BE72" s="34"/>
      <c r="BF72" s="34"/>
      <c r="BG72" s="4">
        <f t="shared" si="242"/>
        <v>0</v>
      </c>
      <c r="BH72" s="47" t="str">
        <f t="shared" si="243"/>
        <v/>
      </c>
      <c r="BI72" s="47" t="str">
        <f t="shared" si="244"/>
        <v/>
      </c>
      <c r="BL72" s="267">
        <f t="shared" si="245"/>
        <v>0</v>
      </c>
      <c r="BM72" s="266">
        <f t="shared" si="245"/>
        <v>0</v>
      </c>
      <c r="BN72" s="266">
        <f t="shared" si="245"/>
        <v>0</v>
      </c>
      <c r="BO72" s="228"/>
      <c r="BP72" s="34"/>
      <c r="BQ72" s="34"/>
      <c r="BR72" s="34"/>
      <c r="BS72" s="34"/>
      <c r="BT72" s="34"/>
      <c r="BU72" s="34"/>
      <c r="BV72" s="4">
        <f t="shared" si="246"/>
        <v>0</v>
      </c>
      <c r="BW72" s="47" t="str">
        <f t="shared" si="247"/>
        <v/>
      </c>
      <c r="BX72" s="47" t="str">
        <f t="shared" si="248"/>
        <v/>
      </c>
      <c r="CA72" s="267">
        <f t="shared" si="249"/>
        <v>0</v>
      </c>
      <c r="CB72" s="266">
        <f t="shared" si="249"/>
        <v>0</v>
      </c>
      <c r="CC72" s="266">
        <f t="shared" si="249"/>
        <v>0</v>
      </c>
      <c r="CD72" s="266">
        <f t="shared" si="249"/>
        <v>0</v>
      </c>
      <c r="CE72" s="228"/>
      <c r="CF72" s="34"/>
      <c r="CG72" s="34"/>
      <c r="CH72" s="34"/>
      <c r="CI72" s="34"/>
      <c r="CJ72" s="34"/>
      <c r="CK72" s="4">
        <f t="shared" si="250"/>
        <v>0</v>
      </c>
      <c r="CL72" s="47" t="str">
        <f t="shared" si="251"/>
        <v/>
      </c>
      <c r="CM72" s="47" t="str">
        <f t="shared" si="252"/>
        <v/>
      </c>
      <c r="CP72" s="267">
        <f t="shared" si="253"/>
        <v>0</v>
      </c>
      <c r="CQ72" s="266">
        <f t="shared" si="253"/>
        <v>0</v>
      </c>
      <c r="CR72" s="266">
        <f t="shared" si="253"/>
        <v>0</v>
      </c>
      <c r="CS72" s="266">
        <f t="shared" si="253"/>
        <v>0</v>
      </c>
      <c r="CT72" s="266">
        <f t="shared" si="253"/>
        <v>0</v>
      </c>
      <c r="CU72" s="228"/>
      <c r="CV72" s="34"/>
      <c r="CW72" s="34"/>
      <c r="CX72" s="34"/>
      <c r="CY72" s="34"/>
      <c r="CZ72" s="4">
        <f t="shared" si="254"/>
        <v>0</v>
      </c>
      <c r="DA72" s="47" t="str">
        <f t="shared" si="255"/>
        <v/>
      </c>
      <c r="DB72" s="47" t="str">
        <f t="shared" si="256"/>
        <v/>
      </c>
      <c r="DE72" s="267">
        <f t="shared" si="257"/>
        <v>0</v>
      </c>
      <c r="DF72" s="266">
        <f t="shared" si="257"/>
        <v>0</v>
      </c>
      <c r="DG72" s="266">
        <f t="shared" si="257"/>
        <v>0</v>
      </c>
      <c r="DH72" s="266">
        <f t="shared" si="257"/>
        <v>0</v>
      </c>
      <c r="DI72" s="266">
        <f t="shared" si="257"/>
        <v>0</v>
      </c>
      <c r="DJ72" s="266">
        <f t="shared" si="257"/>
        <v>0</v>
      </c>
      <c r="DK72" s="228"/>
      <c r="DL72" s="34"/>
      <c r="DM72" s="34"/>
      <c r="DN72" s="34"/>
      <c r="DO72" s="4">
        <f t="shared" si="258"/>
        <v>0</v>
      </c>
      <c r="DP72" s="47" t="str">
        <f t="shared" si="259"/>
        <v/>
      </c>
      <c r="DQ72" s="47" t="str">
        <f t="shared" si="260"/>
        <v/>
      </c>
      <c r="DT72" s="267">
        <f t="shared" si="261"/>
        <v>0</v>
      </c>
      <c r="DU72" s="266">
        <f t="shared" si="261"/>
        <v>0</v>
      </c>
      <c r="DV72" s="266">
        <f t="shared" si="261"/>
        <v>0</v>
      </c>
      <c r="DW72" s="266">
        <f t="shared" si="261"/>
        <v>0</v>
      </c>
      <c r="DX72" s="266">
        <f t="shared" si="261"/>
        <v>0</v>
      </c>
      <c r="DY72" s="266">
        <f t="shared" si="261"/>
        <v>0</v>
      </c>
      <c r="DZ72" s="266">
        <f t="shared" si="261"/>
        <v>0</v>
      </c>
      <c r="EA72" s="228"/>
      <c r="EB72" s="34"/>
      <c r="EC72" s="34"/>
      <c r="ED72" s="4">
        <f t="shared" si="262"/>
        <v>0</v>
      </c>
      <c r="EE72" s="47" t="str">
        <f t="shared" si="263"/>
        <v/>
      </c>
      <c r="EF72" s="47" t="str">
        <f t="shared" si="264"/>
        <v/>
      </c>
      <c r="EI72" s="267">
        <f t="shared" si="265"/>
        <v>0</v>
      </c>
      <c r="EJ72" s="266">
        <f t="shared" si="265"/>
        <v>0</v>
      </c>
      <c r="EK72" s="266">
        <f t="shared" si="265"/>
        <v>0</v>
      </c>
      <c r="EL72" s="266">
        <f t="shared" si="265"/>
        <v>0</v>
      </c>
      <c r="EM72" s="266">
        <f t="shared" si="265"/>
        <v>0</v>
      </c>
      <c r="EN72" s="266">
        <f t="shared" si="265"/>
        <v>0</v>
      </c>
      <c r="EO72" s="266">
        <f t="shared" si="265"/>
        <v>0</v>
      </c>
      <c r="EP72" s="266">
        <f t="shared" si="265"/>
        <v>0</v>
      </c>
      <c r="EQ72" s="228"/>
      <c r="ER72" s="34"/>
      <c r="ES72" s="4">
        <f t="shared" si="266"/>
        <v>0</v>
      </c>
      <c r="ET72" s="47" t="str">
        <f t="shared" si="267"/>
        <v/>
      </c>
      <c r="EU72" s="47" t="str">
        <f t="shared" si="268"/>
        <v/>
      </c>
      <c r="EX72" s="267">
        <f t="shared" si="269"/>
        <v>0</v>
      </c>
      <c r="EY72" s="266">
        <f t="shared" si="269"/>
        <v>0</v>
      </c>
      <c r="EZ72" s="266">
        <f t="shared" si="269"/>
        <v>0</v>
      </c>
      <c r="FA72" s="266">
        <f t="shared" si="269"/>
        <v>0</v>
      </c>
      <c r="FB72" s="266">
        <f t="shared" si="269"/>
        <v>0</v>
      </c>
      <c r="FC72" s="266">
        <f t="shared" si="269"/>
        <v>0</v>
      </c>
      <c r="FD72" s="266">
        <f t="shared" si="269"/>
        <v>0</v>
      </c>
      <c r="FE72" s="266">
        <f t="shared" si="269"/>
        <v>0</v>
      </c>
      <c r="FF72" s="266">
        <f t="shared" si="269"/>
        <v>0</v>
      </c>
      <c r="FG72" s="228"/>
      <c r="FH72" s="4">
        <f t="shared" si="270"/>
        <v>0</v>
      </c>
      <c r="FI72" s="47" t="str">
        <f t="shared" si="271"/>
        <v/>
      </c>
      <c r="FJ72" s="47" t="str">
        <f t="shared" si="272"/>
        <v/>
      </c>
    </row>
    <row r="73" spans="1:168" ht="15" hidden="1" customHeight="1" x14ac:dyDescent="0.2">
      <c r="B73" s="801" t="s">
        <v>6</v>
      </c>
      <c r="C73" s="801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4">
        <f t="shared" si="233"/>
        <v>0</v>
      </c>
      <c r="P73" s="47">
        <f t="shared" ca="1" si="273"/>
        <v>0</v>
      </c>
      <c r="S73" s="228"/>
      <c r="T73" s="34"/>
      <c r="U73" s="34"/>
      <c r="V73" s="34"/>
      <c r="W73" s="34"/>
      <c r="X73" s="34"/>
      <c r="Y73" s="34"/>
      <c r="Z73" s="34"/>
      <c r="AA73" s="34"/>
      <c r="AB73" s="34"/>
      <c r="AC73" s="4">
        <f t="shared" si="234"/>
        <v>0</v>
      </c>
      <c r="AD73" s="47" t="str">
        <f t="shared" si="235"/>
        <v/>
      </c>
      <c r="AE73" s="47" t="str">
        <f t="shared" si="236"/>
        <v/>
      </c>
      <c r="AH73" s="4">
        <f t="shared" si="237"/>
        <v>0</v>
      </c>
      <c r="AI73" s="257"/>
      <c r="AJ73" s="34"/>
      <c r="AK73" s="34"/>
      <c r="AL73" s="34"/>
      <c r="AM73" s="34"/>
      <c r="AN73" s="34"/>
      <c r="AO73" s="34"/>
      <c r="AP73" s="34"/>
      <c r="AQ73" s="34"/>
      <c r="AR73" s="4">
        <f t="shared" si="238"/>
        <v>0</v>
      </c>
      <c r="AS73" s="47" t="str">
        <f t="shared" si="239"/>
        <v/>
      </c>
      <c r="AT73" s="47" t="str">
        <f t="shared" si="240"/>
        <v/>
      </c>
      <c r="AW73" s="267">
        <f t="shared" si="241"/>
        <v>0</v>
      </c>
      <c r="AX73" s="266">
        <f t="shared" si="241"/>
        <v>0</v>
      </c>
      <c r="AY73" s="228"/>
      <c r="AZ73" s="34"/>
      <c r="BA73" s="34"/>
      <c r="BB73" s="34"/>
      <c r="BC73" s="34"/>
      <c r="BD73" s="34"/>
      <c r="BE73" s="34"/>
      <c r="BF73" s="34"/>
      <c r="BG73" s="4">
        <f t="shared" si="242"/>
        <v>0</v>
      </c>
      <c r="BH73" s="47" t="str">
        <f t="shared" si="243"/>
        <v/>
      </c>
      <c r="BI73" s="47" t="str">
        <f t="shared" si="244"/>
        <v/>
      </c>
      <c r="BL73" s="267">
        <f t="shared" si="245"/>
        <v>0</v>
      </c>
      <c r="BM73" s="266">
        <f t="shared" si="245"/>
        <v>0</v>
      </c>
      <c r="BN73" s="266">
        <f t="shared" si="245"/>
        <v>0</v>
      </c>
      <c r="BO73" s="228"/>
      <c r="BP73" s="34"/>
      <c r="BQ73" s="34"/>
      <c r="BR73" s="34"/>
      <c r="BS73" s="34"/>
      <c r="BT73" s="34"/>
      <c r="BU73" s="34"/>
      <c r="BV73" s="4">
        <f t="shared" si="246"/>
        <v>0</v>
      </c>
      <c r="BW73" s="47" t="str">
        <f t="shared" si="247"/>
        <v/>
      </c>
      <c r="BX73" s="47" t="str">
        <f t="shared" si="248"/>
        <v/>
      </c>
      <c r="CA73" s="267">
        <f t="shared" si="249"/>
        <v>0</v>
      </c>
      <c r="CB73" s="266">
        <f t="shared" si="249"/>
        <v>0</v>
      </c>
      <c r="CC73" s="266">
        <f t="shared" si="249"/>
        <v>0</v>
      </c>
      <c r="CD73" s="266">
        <f t="shared" si="249"/>
        <v>0</v>
      </c>
      <c r="CE73" s="228"/>
      <c r="CF73" s="34"/>
      <c r="CG73" s="34"/>
      <c r="CH73" s="34"/>
      <c r="CI73" s="34"/>
      <c r="CJ73" s="34"/>
      <c r="CK73" s="4">
        <f t="shared" si="250"/>
        <v>0</v>
      </c>
      <c r="CL73" s="47" t="str">
        <f t="shared" si="251"/>
        <v/>
      </c>
      <c r="CM73" s="47" t="str">
        <f t="shared" si="252"/>
        <v/>
      </c>
      <c r="CP73" s="267">
        <f t="shared" si="253"/>
        <v>0</v>
      </c>
      <c r="CQ73" s="266">
        <f t="shared" si="253"/>
        <v>0</v>
      </c>
      <c r="CR73" s="266">
        <f t="shared" si="253"/>
        <v>0</v>
      </c>
      <c r="CS73" s="266">
        <f t="shared" si="253"/>
        <v>0</v>
      </c>
      <c r="CT73" s="266">
        <f t="shared" si="253"/>
        <v>0</v>
      </c>
      <c r="CU73" s="228"/>
      <c r="CV73" s="34"/>
      <c r="CW73" s="34"/>
      <c r="CX73" s="34"/>
      <c r="CY73" s="34"/>
      <c r="CZ73" s="4">
        <f t="shared" si="254"/>
        <v>0</v>
      </c>
      <c r="DA73" s="47" t="str">
        <f t="shared" si="255"/>
        <v/>
      </c>
      <c r="DB73" s="47" t="str">
        <f t="shared" si="256"/>
        <v/>
      </c>
      <c r="DE73" s="267">
        <f t="shared" si="257"/>
        <v>0</v>
      </c>
      <c r="DF73" s="266">
        <f t="shared" si="257"/>
        <v>0</v>
      </c>
      <c r="DG73" s="266">
        <f t="shared" si="257"/>
        <v>0</v>
      </c>
      <c r="DH73" s="266">
        <f t="shared" si="257"/>
        <v>0</v>
      </c>
      <c r="DI73" s="266">
        <f t="shared" si="257"/>
        <v>0</v>
      </c>
      <c r="DJ73" s="266">
        <f t="shared" si="257"/>
        <v>0</v>
      </c>
      <c r="DK73" s="228"/>
      <c r="DL73" s="34"/>
      <c r="DM73" s="34"/>
      <c r="DN73" s="34"/>
      <c r="DO73" s="4">
        <f t="shared" si="258"/>
        <v>0</v>
      </c>
      <c r="DP73" s="47" t="str">
        <f t="shared" si="259"/>
        <v/>
      </c>
      <c r="DQ73" s="47" t="str">
        <f t="shared" si="260"/>
        <v/>
      </c>
      <c r="DT73" s="267">
        <f t="shared" si="261"/>
        <v>0</v>
      </c>
      <c r="DU73" s="266">
        <f t="shared" si="261"/>
        <v>0</v>
      </c>
      <c r="DV73" s="266">
        <f t="shared" si="261"/>
        <v>0</v>
      </c>
      <c r="DW73" s="266">
        <f t="shared" si="261"/>
        <v>0</v>
      </c>
      <c r="DX73" s="266">
        <f t="shared" si="261"/>
        <v>0</v>
      </c>
      <c r="DY73" s="266">
        <f t="shared" si="261"/>
        <v>0</v>
      </c>
      <c r="DZ73" s="266">
        <f t="shared" si="261"/>
        <v>0</v>
      </c>
      <c r="EA73" s="228"/>
      <c r="EB73" s="34"/>
      <c r="EC73" s="34"/>
      <c r="ED73" s="4">
        <f t="shared" si="262"/>
        <v>0</v>
      </c>
      <c r="EE73" s="47" t="str">
        <f t="shared" si="263"/>
        <v/>
      </c>
      <c r="EF73" s="47" t="str">
        <f t="shared" si="264"/>
        <v/>
      </c>
      <c r="EI73" s="267">
        <f t="shared" si="265"/>
        <v>0</v>
      </c>
      <c r="EJ73" s="266">
        <f t="shared" si="265"/>
        <v>0</v>
      </c>
      <c r="EK73" s="266">
        <f t="shared" si="265"/>
        <v>0</v>
      </c>
      <c r="EL73" s="266">
        <f t="shared" si="265"/>
        <v>0</v>
      </c>
      <c r="EM73" s="266">
        <f t="shared" si="265"/>
        <v>0</v>
      </c>
      <c r="EN73" s="266">
        <f t="shared" si="265"/>
        <v>0</v>
      </c>
      <c r="EO73" s="266">
        <f t="shared" si="265"/>
        <v>0</v>
      </c>
      <c r="EP73" s="266">
        <f t="shared" si="265"/>
        <v>0</v>
      </c>
      <c r="EQ73" s="228"/>
      <c r="ER73" s="34"/>
      <c r="ES73" s="4">
        <f t="shared" si="266"/>
        <v>0</v>
      </c>
      <c r="ET73" s="47" t="str">
        <f t="shared" si="267"/>
        <v/>
      </c>
      <c r="EU73" s="47" t="str">
        <f t="shared" si="268"/>
        <v/>
      </c>
      <c r="EX73" s="267">
        <f t="shared" si="269"/>
        <v>0</v>
      </c>
      <c r="EY73" s="266">
        <f t="shared" si="269"/>
        <v>0</v>
      </c>
      <c r="EZ73" s="266">
        <f t="shared" si="269"/>
        <v>0</v>
      </c>
      <c r="FA73" s="266">
        <f t="shared" si="269"/>
        <v>0</v>
      </c>
      <c r="FB73" s="266">
        <f t="shared" si="269"/>
        <v>0</v>
      </c>
      <c r="FC73" s="266">
        <f t="shared" si="269"/>
        <v>0</v>
      </c>
      <c r="FD73" s="266">
        <f t="shared" si="269"/>
        <v>0</v>
      </c>
      <c r="FE73" s="266">
        <f t="shared" si="269"/>
        <v>0</v>
      </c>
      <c r="FF73" s="266">
        <f t="shared" si="269"/>
        <v>0</v>
      </c>
      <c r="FG73" s="228"/>
      <c r="FH73" s="4">
        <f t="shared" si="270"/>
        <v>0</v>
      </c>
      <c r="FI73" s="47" t="str">
        <f t="shared" si="271"/>
        <v/>
      </c>
      <c r="FJ73" s="47" t="str">
        <f t="shared" si="272"/>
        <v/>
      </c>
    </row>
    <row r="74" spans="1:168" ht="15" hidden="1" customHeight="1" x14ac:dyDescent="0.2">
      <c r="B74" s="801" t="s">
        <v>28</v>
      </c>
      <c r="C74" s="801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4">
        <f t="shared" si="233"/>
        <v>0</v>
      </c>
      <c r="P74" s="47">
        <f t="shared" ca="1" si="273"/>
        <v>0</v>
      </c>
      <c r="S74" s="228"/>
      <c r="T74" s="34"/>
      <c r="U74" s="34"/>
      <c r="V74" s="34"/>
      <c r="W74" s="34"/>
      <c r="X74" s="34"/>
      <c r="Y74" s="34"/>
      <c r="Z74" s="34"/>
      <c r="AA74" s="34"/>
      <c r="AB74" s="34"/>
      <c r="AC74" s="4">
        <f t="shared" si="234"/>
        <v>0</v>
      </c>
      <c r="AD74" s="47" t="str">
        <f t="shared" si="235"/>
        <v/>
      </c>
      <c r="AE74" s="47" t="str">
        <f t="shared" si="236"/>
        <v/>
      </c>
      <c r="AH74" s="4">
        <f t="shared" si="237"/>
        <v>0</v>
      </c>
      <c r="AI74" s="257"/>
      <c r="AJ74" s="34"/>
      <c r="AK74" s="34"/>
      <c r="AL74" s="34"/>
      <c r="AM74" s="34"/>
      <c r="AN74" s="34"/>
      <c r="AO74" s="34"/>
      <c r="AP74" s="34"/>
      <c r="AQ74" s="34"/>
      <c r="AR74" s="4">
        <f t="shared" si="238"/>
        <v>0</v>
      </c>
      <c r="AS74" s="47" t="str">
        <f t="shared" si="239"/>
        <v/>
      </c>
      <c r="AT74" s="47" t="str">
        <f t="shared" si="240"/>
        <v/>
      </c>
      <c r="AW74" s="267">
        <f t="shared" si="241"/>
        <v>0</v>
      </c>
      <c r="AX74" s="266">
        <f t="shared" si="241"/>
        <v>0</v>
      </c>
      <c r="AY74" s="228"/>
      <c r="AZ74" s="34"/>
      <c r="BA74" s="34"/>
      <c r="BB74" s="34"/>
      <c r="BC74" s="34"/>
      <c r="BD74" s="34"/>
      <c r="BE74" s="34"/>
      <c r="BF74" s="34"/>
      <c r="BG74" s="4">
        <f t="shared" si="242"/>
        <v>0</v>
      </c>
      <c r="BH74" s="47" t="str">
        <f t="shared" si="243"/>
        <v/>
      </c>
      <c r="BI74" s="47" t="str">
        <f t="shared" si="244"/>
        <v/>
      </c>
      <c r="BL74" s="267">
        <f t="shared" si="245"/>
        <v>0</v>
      </c>
      <c r="BM74" s="266">
        <f t="shared" si="245"/>
        <v>0</v>
      </c>
      <c r="BN74" s="266">
        <f t="shared" si="245"/>
        <v>0</v>
      </c>
      <c r="BO74" s="228"/>
      <c r="BP74" s="34"/>
      <c r="BQ74" s="34"/>
      <c r="BR74" s="34"/>
      <c r="BS74" s="34"/>
      <c r="BT74" s="34"/>
      <c r="BU74" s="34"/>
      <c r="BV74" s="4">
        <f t="shared" si="246"/>
        <v>0</v>
      </c>
      <c r="BW74" s="47" t="str">
        <f t="shared" si="247"/>
        <v/>
      </c>
      <c r="BX74" s="47" t="str">
        <f t="shared" si="248"/>
        <v/>
      </c>
      <c r="CA74" s="267">
        <f t="shared" si="249"/>
        <v>0</v>
      </c>
      <c r="CB74" s="266">
        <f t="shared" si="249"/>
        <v>0</v>
      </c>
      <c r="CC74" s="266">
        <f t="shared" si="249"/>
        <v>0</v>
      </c>
      <c r="CD74" s="266">
        <f t="shared" si="249"/>
        <v>0</v>
      </c>
      <c r="CE74" s="228"/>
      <c r="CF74" s="34"/>
      <c r="CG74" s="34"/>
      <c r="CH74" s="34"/>
      <c r="CI74" s="34"/>
      <c r="CJ74" s="34"/>
      <c r="CK74" s="4">
        <f t="shared" si="250"/>
        <v>0</v>
      </c>
      <c r="CL74" s="47" t="str">
        <f t="shared" si="251"/>
        <v/>
      </c>
      <c r="CM74" s="47" t="str">
        <f t="shared" si="252"/>
        <v/>
      </c>
      <c r="CP74" s="267">
        <f t="shared" si="253"/>
        <v>0</v>
      </c>
      <c r="CQ74" s="266">
        <f t="shared" si="253"/>
        <v>0</v>
      </c>
      <c r="CR74" s="266">
        <f t="shared" si="253"/>
        <v>0</v>
      </c>
      <c r="CS74" s="266">
        <f t="shared" si="253"/>
        <v>0</v>
      </c>
      <c r="CT74" s="266">
        <f t="shared" si="253"/>
        <v>0</v>
      </c>
      <c r="CU74" s="228"/>
      <c r="CV74" s="34"/>
      <c r="CW74" s="34"/>
      <c r="CX74" s="34"/>
      <c r="CY74" s="34"/>
      <c r="CZ74" s="4">
        <f t="shared" si="254"/>
        <v>0</v>
      </c>
      <c r="DA74" s="47" t="str">
        <f t="shared" si="255"/>
        <v/>
      </c>
      <c r="DB74" s="47" t="str">
        <f t="shared" si="256"/>
        <v/>
      </c>
      <c r="DE74" s="267">
        <f t="shared" si="257"/>
        <v>0</v>
      </c>
      <c r="DF74" s="266">
        <f t="shared" si="257"/>
        <v>0</v>
      </c>
      <c r="DG74" s="266">
        <f t="shared" si="257"/>
        <v>0</v>
      </c>
      <c r="DH74" s="266">
        <f t="shared" si="257"/>
        <v>0</v>
      </c>
      <c r="DI74" s="266">
        <f t="shared" si="257"/>
        <v>0</v>
      </c>
      <c r="DJ74" s="266">
        <f t="shared" si="257"/>
        <v>0</v>
      </c>
      <c r="DK74" s="228"/>
      <c r="DL74" s="34"/>
      <c r="DM74" s="34"/>
      <c r="DN74" s="34"/>
      <c r="DO74" s="4">
        <f t="shared" si="258"/>
        <v>0</v>
      </c>
      <c r="DP74" s="47" t="str">
        <f t="shared" si="259"/>
        <v/>
      </c>
      <c r="DQ74" s="47" t="str">
        <f t="shared" si="260"/>
        <v/>
      </c>
      <c r="DT74" s="267">
        <f t="shared" si="261"/>
        <v>0</v>
      </c>
      <c r="DU74" s="266">
        <f t="shared" si="261"/>
        <v>0</v>
      </c>
      <c r="DV74" s="266">
        <f t="shared" si="261"/>
        <v>0</v>
      </c>
      <c r="DW74" s="266">
        <f t="shared" si="261"/>
        <v>0</v>
      </c>
      <c r="DX74" s="266">
        <f t="shared" si="261"/>
        <v>0</v>
      </c>
      <c r="DY74" s="266">
        <f t="shared" si="261"/>
        <v>0</v>
      </c>
      <c r="DZ74" s="266">
        <f t="shared" si="261"/>
        <v>0</v>
      </c>
      <c r="EA74" s="228"/>
      <c r="EB74" s="34"/>
      <c r="EC74" s="34"/>
      <c r="ED74" s="4">
        <f t="shared" si="262"/>
        <v>0</v>
      </c>
      <c r="EE74" s="47" t="str">
        <f t="shared" si="263"/>
        <v/>
      </c>
      <c r="EF74" s="47" t="str">
        <f t="shared" si="264"/>
        <v/>
      </c>
      <c r="EI74" s="267">
        <f t="shared" si="265"/>
        <v>0</v>
      </c>
      <c r="EJ74" s="266">
        <f t="shared" si="265"/>
        <v>0</v>
      </c>
      <c r="EK74" s="266">
        <f t="shared" si="265"/>
        <v>0</v>
      </c>
      <c r="EL74" s="266">
        <f t="shared" si="265"/>
        <v>0</v>
      </c>
      <c r="EM74" s="266">
        <f t="shared" si="265"/>
        <v>0</v>
      </c>
      <c r="EN74" s="266">
        <f t="shared" si="265"/>
        <v>0</v>
      </c>
      <c r="EO74" s="266">
        <f t="shared" si="265"/>
        <v>0</v>
      </c>
      <c r="EP74" s="266">
        <f t="shared" si="265"/>
        <v>0</v>
      </c>
      <c r="EQ74" s="228"/>
      <c r="ER74" s="34"/>
      <c r="ES74" s="4">
        <f t="shared" si="266"/>
        <v>0</v>
      </c>
      <c r="ET74" s="47" t="str">
        <f t="shared" si="267"/>
        <v/>
      </c>
      <c r="EU74" s="47" t="str">
        <f t="shared" si="268"/>
        <v/>
      </c>
      <c r="EX74" s="267">
        <f t="shared" si="269"/>
        <v>0</v>
      </c>
      <c r="EY74" s="266">
        <f t="shared" si="269"/>
        <v>0</v>
      </c>
      <c r="EZ74" s="266">
        <f t="shared" si="269"/>
        <v>0</v>
      </c>
      <c r="FA74" s="266">
        <f t="shared" si="269"/>
        <v>0</v>
      </c>
      <c r="FB74" s="266">
        <f t="shared" si="269"/>
        <v>0</v>
      </c>
      <c r="FC74" s="266">
        <f t="shared" si="269"/>
        <v>0</v>
      </c>
      <c r="FD74" s="266">
        <f t="shared" si="269"/>
        <v>0</v>
      </c>
      <c r="FE74" s="266">
        <f t="shared" si="269"/>
        <v>0</v>
      </c>
      <c r="FF74" s="266">
        <f t="shared" si="269"/>
        <v>0</v>
      </c>
      <c r="FG74" s="228"/>
      <c r="FH74" s="4">
        <f t="shared" si="270"/>
        <v>0</v>
      </c>
      <c r="FI74" s="47" t="str">
        <f t="shared" si="271"/>
        <v/>
      </c>
      <c r="FJ74" s="47" t="str">
        <f t="shared" si="272"/>
        <v/>
      </c>
    </row>
    <row r="75" spans="1:168" ht="15" hidden="1" customHeight="1" x14ac:dyDescent="0.2">
      <c r="B75" s="801" t="s">
        <v>5</v>
      </c>
      <c r="C75" s="801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4">
        <f t="shared" si="233"/>
        <v>0</v>
      </c>
      <c r="P75" s="47">
        <f t="shared" ca="1" si="273"/>
        <v>0</v>
      </c>
      <c r="S75" s="228"/>
      <c r="T75" s="34"/>
      <c r="U75" s="34"/>
      <c r="V75" s="34"/>
      <c r="W75" s="34"/>
      <c r="X75" s="34"/>
      <c r="Y75" s="34"/>
      <c r="Z75" s="34"/>
      <c r="AA75" s="34"/>
      <c r="AB75" s="34"/>
      <c r="AC75" s="4">
        <f t="shared" si="234"/>
        <v>0</v>
      </c>
      <c r="AD75" s="47" t="str">
        <f t="shared" si="235"/>
        <v/>
      </c>
      <c r="AE75" s="47" t="str">
        <f t="shared" si="236"/>
        <v/>
      </c>
      <c r="AH75" s="4">
        <f t="shared" si="237"/>
        <v>0</v>
      </c>
      <c r="AI75" s="257"/>
      <c r="AJ75" s="34"/>
      <c r="AK75" s="34"/>
      <c r="AL75" s="34"/>
      <c r="AM75" s="34"/>
      <c r="AN75" s="34"/>
      <c r="AO75" s="34"/>
      <c r="AP75" s="34"/>
      <c r="AQ75" s="34"/>
      <c r="AR75" s="4">
        <f t="shared" si="238"/>
        <v>0</v>
      </c>
      <c r="AS75" s="47" t="str">
        <f t="shared" si="239"/>
        <v/>
      </c>
      <c r="AT75" s="47" t="str">
        <f t="shared" si="240"/>
        <v/>
      </c>
      <c r="AW75" s="267">
        <f t="shared" si="241"/>
        <v>0</v>
      </c>
      <c r="AX75" s="266">
        <f t="shared" si="241"/>
        <v>0</v>
      </c>
      <c r="AY75" s="228"/>
      <c r="AZ75" s="34"/>
      <c r="BA75" s="34"/>
      <c r="BB75" s="34"/>
      <c r="BC75" s="34"/>
      <c r="BD75" s="34"/>
      <c r="BE75" s="34"/>
      <c r="BF75" s="34"/>
      <c r="BG75" s="4">
        <f t="shared" si="242"/>
        <v>0</v>
      </c>
      <c r="BH75" s="47" t="str">
        <f t="shared" si="243"/>
        <v/>
      </c>
      <c r="BI75" s="47" t="str">
        <f t="shared" si="244"/>
        <v/>
      </c>
      <c r="BL75" s="267">
        <f t="shared" si="245"/>
        <v>0</v>
      </c>
      <c r="BM75" s="266">
        <f t="shared" si="245"/>
        <v>0</v>
      </c>
      <c r="BN75" s="266">
        <f t="shared" si="245"/>
        <v>0</v>
      </c>
      <c r="BO75" s="228"/>
      <c r="BP75" s="34"/>
      <c r="BQ75" s="34"/>
      <c r="BR75" s="34"/>
      <c r="BS75" s="34"/>
      <c r="BT75" s="34"/>
      <c r="BU75" s="34"/>
      <c r="BV75" s="4">
        <f t="shared" si="246"/>
        <v>0</v>
      </c>
      <c r="BW75" s="47" t="str">
        <f t="shared" si="247"/>
        <v/>
      </c>
      <c r="BX75" s="47" t="str">
        <f t="shared" si="248"/>
        <v/>
      </c>
      <c r="CA75" s="267">
        <f t="shared" si="249"/>
        <v>0</v>
      </c>
      <c r="CB75" s="266">
        <f t="shared" si="249"/>
        <v>0</v>
      </c>
      <c r="CC75" s="266">
        <f t="shared" si="249"/>
        <v>0</v>
      </c>
      <c r="CD75" s="266">
        <f t="shared" si="249"/>
        <v>0</v>
      </c>
      <c r="CE75" s="228"/>
      <c r="CF75" s="34"/>
      <c r="CG75" s="34"/>
      <c r="CH75" s="34"/>
      <c r="CI75" s="34"/>
      <c r="CJ75" s="34"/>
      <c r="CK75" s="4">
        <f t="shared" si="250"/>
        <v>0</v>
      </c>
      <c r="CL75" s="47" t="str">
        <f t="shared" si="251"/>
        <v/>
      </c>
      <c r="CM75" s="47" t="str">
        <f t="shared" si="252"/>
        <v/>
      </c>
      <c r="CP75" s="267">
        <f t="shared" si="253"/>
        <v>0</v>
      </c>
      <c r="CQ75" s="266">
        <f t="shared" si="253"/>
        <v>0</v>
      </c>
      <c r="CR75" s="266">
        <f t="shared" si="253"/>
        <v>0</v>
      </c>
      <c r="CS75" s="266">
        <f t="shared" si="253"/>
        <v>0</v>
      </c>
      <c r="CT75" s="266">
        <f t="shared" si="253"/>
        <v>0</v>
      </c>
      <c r="CU75" s="228"/>
      <c r="CV75" s="34"/>
      <c r="CW75" s="34"/>
      <c r="CX75" s="34"/>
      <c r="CY75" s="34"/>
      <c r="CZ75" s="4">
        <f t="shared" si="254"/>
        <v>0</v>
      </c>
      <c r="DA75" s="47" t="str">
        <f t="shared" si="255"/>
        <v/>
      </c>
      <c r="DB75" s="47" t="str">
        <f t="shared" si="256"/>
        <v/>
      </c>
      <c r="DE75" s="267">
        <f t="shared" si="257"/>
        <v>0</v>
      </c>
      <c r="DF75" s="266">
        <f t="shared" si="257"/>
        <v>0</v>
      </c>
      <c r="DG75" s="266">
        <f t="shared" si="257"/>
        <v>0</v>
      </c>
      <c r="DH75" s="266">
        <f t="shared" si="257"/>
        <v>0</v>
      </c>
      <c r="DI75" s="266">
        <f t="shared" si="257"/>
        <v>0</v>
      </c>
      <c r="DJ75" s="266">
        <f t="shared" si="257"/>
        <v>0</v>
      </c>
      <c r="DK75" s="228"/>
      <c r="DL75" s="34"/>
      <c r="DM75" s="34"/>
      <c r="DN75" s="34"/>
      <c r="DO75" s="4">
        <f t="shared" si="258"/>
        <v>0</v>
      </c>
      <c r="DP75" s="47" t="str">
        <f t="shared" si="259"/>
        <v/>
      </c>
      <c r="DQ75" s="47" t="str">
        <f t="shared" si="260"/>
        <v/>
      </c>
      <c r="DT75" s="267">
        <f t="shared" si="261"/>
        <v>0</v>
      </c>
      <c r="DU75" s="266">
        <f t="shared" si="261"/>
        <v>0</v>
      </c>
      <c r="DV75" s="266">
        <f t="shared" si="261"/>
        <v>0</v>
      </c>
      <c r="DW75" s="266">
        <f t="shared" si="261"/>
        <v>0</v>
      </c>
      <c r="DX75" s="266">
        <f t="shared" si="261"/>
        <v>0</v>
      </c>
      <c r="DY75" s="266">
        <f t="shared" si="261"/>
        <v>0</v>
      </c>
      <c r="DZ75" s="266">
        <f t="shared" si="261"/>
        <v>0</v>
      </c>
      <c r="EA75" s="228"/>
      <c r="EB75" s="34"/>
      <c r="EC75" s="34"/>
      <c r="ED75" s="4">
        <f t="shared" si="262"/>
        <v>0</v>
      </c>
      <c r="EE75" s="47" t="str">
        <f t="shared" si="263"/>
        <v/>
      </c>
      <c r="EF75" s="47" t="str">
        <f t="shared" si="264"/>
        <v/>
      </c>
      <c r="EI75" s="267">
        <f t="shared" si="265"/>
        <v>0</v>
      </c>
      <c r="EJ75" s="266">
        <f t="shared" si="265"/>
        <v>0</v>
      </c>
      <c r="EK75" s="266">
        <f t="shared" si="265"/>
        <v>0</v>
      </c>
      <c r="EL75" s="266">
        <f t="shared" si="265"/>
        <v>0</v>
      </c>
      <c r="EM75" s="266">
        <f t="shared" si="265"/>
        <v>0</v>
      </c>
      <c r="EN75" s="266">
        <f t="shared" si="265"/>
        <v>0</v>
      </c>
      <c r="EO75" s="266">
        <f t="shared" si="265"/>
        <v>0</v>
      </c>
      <c r="EP75" s="266">
        <f t="shared" si="265"/>
        <v>0</v>
      </c>
      <c r="EQ75" s="228"/>
      <c r="ER75" s="34"/>
      <c r="ES75" s="4">
        <f t="shared" si="266"/>
        <v>0</v>
      </c>
      <c r="ET75" s="47" t="str">
        <f t="shared" si="267"/>
        <v/>
      </c>
      <c r="EU75" s="47" t="str">
        <f t="shared" si="268"/>
        <v/>
      </c>
      <c r="EX75" s="267">
        <f t="shared" si="269"/>
        <v>0</v>
      </c>
      <c r="EY75" s="266">
        <f t="shared" si="269"/>
        <v>0</v>
      </c>
      <c r="EZ75" s="266">
        <f t="shared" si="269"/>
        <v>0</v>
      </c>
      <c r="FA75" s="266">
        <f t="shared" si="269"/>
        <v>0</v>
      </c>
      <c r="FB75" s="266">
        <f t="shared" si="269"/>
        <v>0</v>
      </c>
      <c r="FC75" s="266">
        <f t="shared" si="269"/>
        <v>0</v>
      </c>
      <c r="FD75" s="266">
        <f t="shared" si="269"/>
        <v>0</v>
      </c>
      <c r="FE75" s="266">
        <f t="shared" si="269"/>
        <v>0</v>
      </c>
      <c r="FF75" s="266">
        <f t="shared" si="269"/>
        <v>0</v>
      </c>
      <c r="FG75" s="228"/>
      <c r="FH75" s="4">
        <f t="shared" si="270"/>
        <v>0</v>
      </c>
      <c r="FI75" s="47" t="str">
        <f t="shared" si="271"/>
        <v/>
      </c>
      <c r="FJ75" s="47" t="str">
        <f t="shared" si="272"/>
        <v/>
      </c>
    </row>
    <row r="76" spans="1:168" s="64" customFormat="1" ht="15" hidden="1" thickBot="1" x14ac:dyDescent="0.25">
      <c r="B76" s="798" t="s">
        <v>20</v>
      </c>
      <c r="C76" s="798"/>
      <c r="D76" s="206"/>
      <c r="E76" s="251">
        <f ca="1">IF(multiple_funders="No",E37,IF(cofunding_by_category=Config!$B$30,SUM(E69:E75),IF(cofunding_by_category=Config!$B$29,"",E37)))</f>
        <v>9892273.0859957635</v>
      </c>
      <c r="F76" s="251">
        <f ca="1">IF(multiple_funders="No",F37,IF(cofunding_by_category=Config!$B$30,SUM(F69:F75),IF(cofunding_by_category=Config!$B$29,"",F37)))</f>
        <v>9982953.5641461406</v>
      </c>
      <c r="G76" s="251">
        <f ca="1">IF(multiple_funders="No",G37,IF(cofunding_by_category=Config!$B$30,SUM(G69:G75),IF(cofunding_by_category=Config!$B$29,"",G37)))</f>
        <v>10135481.996935198</v>
      </c>
      <c r="H76" s="251">
        <f ca="1">IF(multiple_funders="No",H37,IF(cofunding_by_category=Config!$B$30,SUM(H69:H75),IF(cofunding_by_category=Config!$B$29,"",H37)))</f>
        <v>10227274.917139689</v>
      </c>
      <c r="I76" s="251">
        <f ca="1">IF(multiple_funders="No",I37,IF(cofunding_by_category=Config!$B$30,SUM(I69:I75),IF(cofunding_by_category=Config!$B$29,"",I37)))</f>
        <v>10363780.340804754</v>
      </c>
      <c r="J76" s="251">
        <f ca="1">IF(multiple_funders="No",J37,IF(cofunding_by_category=Config!$B$30,SUM(J69:J75),IF(cofunding_by_category=Config!$B$29,"",J37)))</f>
        <v>10575142.080231067</v>
      </c>
      <c r="K76" s="251">
        <f ca="1">IF(multiple_funders="No",K37,IF(cofunding_by_category=Config!$B$30,SUM(K69:K75),IF(cofunding_by_category=Config!$B$29,"",K37)))</f>
        <v>0</v>
      </c>
      <c r="L76" s="251">
        <f ca="1">IF(multiple_funders="No",L37,IF(cofunding_by_category=Config!$B$30,SUM(L69:L75),IF(cofunding_by_category=Config!$B$29,"",L37)))</f>
        <v>0</v>
      </c>
      <c r="M76" s="251">
        <f ca="1">IF(multiple_funders="No",M37,IF(cofunding_by_category=Config!$B$30,SUM(M69:M75),IF(cofunding_by_category=Config!$B$29,"",M37)))</f>
        <v>0</v>
      </c>
      <c r="N76" s="251">
        <f ca="1">IF(multiple_funders="No",N37,IF(cofunding_by_category=Config!$B$30,SUM(N69:N75),IF(cofunding_by_category=Config!$B$29,"",N37)))</f>
        <v>0</v>
      </c>
      <c r="O76" s="63">
        <f t="shared" ca="1" si="233"/>
        <v>61176905.985252604</v>
      </c>
      <c r="P76" s="48">
        <f t="shared" ca="1" si="273"/>
        <v>1</v>
      </c>
      <c r="Q76" s="206"/>
      <c r="R76" s="206"/>
      <c r="S76" s="253">
        <f>IF(multiple_funders="No",S37,IF(cofunding_by_category=Config!$B$30,SUM(S69:S75),IF(cofunding_by_category=Config!$B$29,"",S37)))</f>
        <v>0</v>
      </c>
      <c r="T76" s="251">
        <f>IF(multiple_funders="No",T37,IF(cofunding_by_category=Config!$B$30,SUM(T69:T75),IF(cofunding_by_category=Config!$B$29,"",T37)))</f>
        <v>0</v>
      </c>
      <c r="U76" s="251">
        <f>IF(multiple_funders="No",U37,IF(cofunding_by_category=Config!$B$30,SUM(U69:U75),IF(cofunding_by_category=Config!$B$29,"",U37)))</f>
        <v>0</v>
      </c>
      <c r="V76" s="251">
        <f>IF(multiple_funders="No",V37,IF(cofunding_by_category=Config!$B$30,SUM(V69:V75),IF(cofunding_by_category=Config!$B$29,"",V37)))</f>
        <v>0</v>
      </c>
      <c r="W76" s="251">
        <f>IF(multiple_funders="No",W37,IF(cofunding_by_category=Config!$B$30,SUM(W69:W75),IF(cofunding_by_category=Config!$B$29,"",W37)))</f>
        <v>0</v>
      </c>
      <c r="X76" s="251">
        <f>IF(multiple_funders="No",X37,IF(cofunding_by_category=Config!$B$30,SUM(X69:X75),IF(cofunding_by_category=Config!$B$29,"",X37)))</f>
        <v>0</v>
      </c>
      <c r="Y76" s="251">
        <f>IF(multiple_funders="No",Y37,IF(cofunding_by_category=Config!$B$30,SUM(Y69:Y75),IF(cofunding_by_category=Config!$B$29,"",Y37)))</f>
        <v>0</v>
      </c>
      <c r="Z76" s="251">
        <f>IF(multiple_funders="No",Z37,IF(cofunding_by_category=Config!$B$30,SUM(Z69:Z75),IF(cofunding_by_category=Config!$B$29,"",Z37)))</f>
        <v>0</v>
      </c>
      <c r="AA76" s="251">
        <f>IF(multiple_funders="No",AA37,IF(cofunding_by_category=Config!$B$30,SUM(AA69:AA75),IF(cofunding_by_category=Config!$B$29,"",AA37)))</f>
        <v>0</v>
      </c>
      <c r="AB76" s="251">
        <f>IF(multiple_funders="No",AB37,IF(cofunding_by_category=Config!$B$30,SUM(AB69:AB75),IF(cofunding_by_category=Config!$B$29,"",AB37)))</f>
        <v>0</v>
      </c>
      <c r="AC76" s="63">
        <f>SUM(S76:AB76)</f>
        <v>0</v>
      </c>
      <c r="AD76" s="47">
        <f t="shared" ca="1" si="235"/>
        <v>-1</v>
      </c>
      <c r="AE76" s="47">
        <f t="shared" ca="1" si="236"/>
        <v>-1</v>
      </c>
      <c r="AF76" s="206"/>
      <c r="AG76" s="206"/>
      <c r="AH76" s="255">
        <f>S76</f>
        <v>0</v>
      </c>
      <c r="AI76" s="260">
        <f>IF(multiple_funders="No",AI37,IF(cofunding_by_category=Config!$B$30,SUM(AI69:AI75),IF(cofunding_by_category=Config!$B$29,"",AI37)))</f>
        <v>0</v>
      </c>
      <c r="AJ76" s="252">
        <f>IF(multiple_funders="No",AJ37,IF(cofunding_by_category=Config!$B$30,SUM(AJ69:AJ75),IF(cofunding_by_category=Config!$B$29,"",AJ37)))</f>
        <v>0</v>
      </c>
      <c r="AK76" s="252">
        <f>IF(multiple_funders="No",AK37,IF(cofunding_by_category=Config!$B$30,SUM(AK69:AK75),IF(cofunding_by_category=Config!$B$29,"",AK37)))</f>
        <v>0</v>
      </c>
      <c r="AL76" s="252">
        <f>IF(multiple_funders="No",AL37,IF(cofunding_by_category=Config!$B$30,SUM(AL69:AL75),IF(cofunding_by_category=Config!$B$29,"",AL37)))</f>
        <v>0</v>
      </c>
      <c r="AM76" s="252">
        <f>IF(multiple_funders="No",AM37,IF(cofunding_by_category=Config!$B$30,SUM(AM69:AM75),IF(cofunding_by_category=Config!$B$29,"",AM37)))</f>
        <v>0</v>
      </c>
      <c r="AN76" s="252">
        <f>IF(multiple_funders="No",AN37,IF(cofunding_by_category=Config!$B$30,SUM(AN69:AN75),IF(cofunding_by_category=Config!$B$29,"",AN37)))</f>
        <v>0</v>
      </c>
      <c r="AO76" s="252">
        <f>IF(multiple_funders="No",AO37,IF(cofunding_by_category=Config!$B$30,SUM(AO69:AO75),IF(cofunding_by_category=Config!$B$29,"",AO37)))</f>
        <v>0</v>
      </c>
      <c r="AP76" s="252">
        <f>IF(multiple_funders="No",AP37,IF(cofunding_by_category=Config!$B$30,SUM(AP69:AP75),IF(cofunding_by_category=Config!$B$29,"",AP37)))</f>
        <v>0</v>
      </c>
      <c r="AQ76" s="252">
        <f>IF(multiple_funders="No",AQ37,IF(cofunding_by_category=Config!$B$30,SUM(AQ69:AQ75),IF(cofunding_by_category=Config!$B$29,"",AQ37)))</f>
        <v>0</v>
      </c>
      <c r="AR76" s="63">
        <f>SUM(AH76:AQ76)</f>
        <v>0</v>
      </c>
      <c r="AS76" s="47" t="str">
        <f t="shared" si="239"/>
        <v/>
      </c>
      <c r="AT76" s="47">
        <f t="shared" ca="1" si="240"/>
        <v>-1</v>
      </c>
      <c r="AV76" s="206"/>
      <c r="AW76" s="268">
        <f>AH76</f>
        <v>0</v>
      </c>
      <c r="AX76" s="269">
        <f>AI76</f>
        <v>0</v>
      </c>
      <c r="AY76" s="253">
        <f>IF(multiple_funders="No",AY37,IF(cofunding_by_category=Config!$B$30,SUM(AY69:AY75),IF(cofunding_by_category=Config!$B$29,"",AY37)))</f>
        <v>0</v>
      </c>
      <c r="AZ76" s="252">
        <f>IF(multiple_funders="No",AZ37,IF(cofunding_by_category=Config!$B$30,SUM(AZ69:AZ75),IF(cofunding_by_category=Config!$B$29,"",AZ37)))</f>
        <v>0</v>
      </c>
      <c r="BA76" s="252">
        <f>IF(multiple_funders="No",BA37,IF(cofunding_by_category=Config!$B$30,SUM(BA69:BA75),IF(cofunding_by_category=Config!$B$29,"",BA37)))</f>
        <v>0</v>
      </c>
      <c r="BB76" s="252">
        <f>IF(multiple_funders="No",BB37,IF(cofunding_by_category=Config!$B$30,SUM(BB69:BB75),IF(cofunding_by_category=Config!$B$29,"",BB37)))</f>
        <v>0</v>
      </c>
      <c r="BC76" s="252">
        <f>IF(multiple_funders="No",BC37,IF(cofunding_by_category=Config!$B$30,SUM(BC69:BC75),IF(cofunding_by_category=Config!$B$29,"",BC37)))</f>
        <v>0</v>
      </c>
      <c r="BD76" s="252">
        <f>IF(multiple_funders="No",BD37,IF(cofunding_by_category=Config!$B$30,SUM(BD69:BD75),IF(cofunding_by_category=Config!$B$29,"",BD37)))</f>
        <v>0</v>
      </c>
      <c r="BE76" s="252">
        <f>IF(multiple_funders="No",BE37,IF(cofunding_by_category=Config!$B$30,SUM(BE69:BE75),IF(cofunding_by_category=Config!$B$29,"",BE37)))</f>
        <v>0</v>
      </c>
      <c r="BF76" s="252">
        <f>IF(multiple_funders="No",BF37,IF(cofunding_by_category=Config!$B$30,SUM(BF69:BF75),IF(cofunding_by_category=Config!$B$29,"",BF37)))</f>
        <v>0</v>
      </c>
      <c r="BG76" s="63">
        <f>IF(multiple_funders="No",BG37,IF(cofunding_by_category=Config!$B$30,SUM(BG69:BG75),IF(cofunding_by_category=Config!$B$29,"",BG37)))</f>
        <v>0</v>
      </c>
      <c r="BH76" s="47" t="str">
        <f t="shared" si="243"/>
        <v/>
      </c>
      <c r="BI76" s="47">
        <f t="shared" ca="1" si="244"/>
        <v>-1</v>
      </c>
      <c r="BK76" s="206"/>
      <c r="BL76" s="268">
        <f>AW76</f>
        <v>0</v>
      </c>
      <c r="BM76" s="269">
        <f t="shared" si="245"/>
        <v>0</v>
      </c>
      <c r="BN76" s="269">
        <f t="shared" si="245"/>
        <v>0</v>
      </c>
      <c r="BO76" s="253">
        <f>IF(multiple_funders="No",BO37,IF(cofunding_by_category=Config!$B$30,SUM(BO69:BO75),IF(cofunding_by_category=Config!$B$29,"",BO37)))</f>
        <v>0</v>
      </c>
      <c r="BP76" s="252">
        <f>IF(multiple_funders="No",BP37,IF(cofunding_by_category=Config!$B$30,SUM(BP69:BP75),IF(cofunding_by_category=Config!$B$29,"",BP37)))</f>
        <v>0</v>
      </c>
      <c r="BQ76" s="252">
        <f>IF(multiple_funders="No",BQ37,IF(cofunding_by_category=Config!$B$30,SUM(BQ69:BQ75),IF(cofunding_by_category=Config!$B$29,"",BQ37)))</f>
        <v>0</v>
      </c>
      <c r="BR76" s="252">
        <f>IF(multiple_funders="No",BR37,IF(cofunding_by_category=Config!$B$30,SUM(BR69:BR75),IF(cofunding_by_category=Config!$B$29,"",BR37)))</f>
        <v>0</v>
      </c>
      <c r="BS76" s="252">
        <f>IF(multiple_funders="No",BS37,IF(cofunding_by_category=Config!$B$30,SUM(BS69:BS75),IF(cofunding_by_category=Config!$B$29,"",BS37)))</f>
        <v>0</v>
      </c>
      <c r="BT76" s="252">
        <f>IF(multiple_funders="No",BT37,IF(cofunding_by_category=Config!$B$30,SUM(BT69:BT75),IF(cofunding_by_category=Config!$B$29,"",BT37)))</f>
        <v>0</v>
      </c>
      <c r="BU76" s="252">
        <f>IF(multiple_funders="No",BU37,IF(cofunding_by_category=Config!$B$30,SUM(BU69:BU75),IF(cofunding_by_category=Config!$B$29,"",BU37)))</f>
        <v>0</v>
      </c>
      <c r="BV76" s="63">
        <f>SUM(BL76:BU76)</f>
        <v>0</v>
      </c>
      <c r="BW76" s="47" t="str">
        <f t="shared" si="247"/>
        <v/>
      </c>
      <c r="BX76" s="47">
        <f t="shared" ca="1" si="248"/>
        <v>-1</v>
      </c>
      <c r="BZ76" s="206"/>
      <c r="CA76" s="268">
        <f>BL76</f>
        <v>0</v>
      </c>
      <c r="CB76" s="269">
        <f t="shared" si="249"/>
        <v>0</v>
      </c>
      <c r="CC76" s="269">
        <f t="shared" si="249"/>
        <v>0</v>
      </c>
      <c r="CD76" s="269">
        <f t="shared" si="249"/>
        <v>0</v>
      </c>
      <c r="CE76" s="253">
        <f>IF(multiple_funders="No",CE37,IF(cofunding_by_category=Config!$B$30,SUM(CE69:CE75),IF(cofunding_by_category=Config!$B$29,"",CE37)))</f>
        <v>0</v>
      </c>
      <c r="CF76" s="252">
        <f>IF(multiple_funders="No",CF37,IF(cofunding_by_category=Config!$B$30,SUM(CF69:CF75),IF(cofunding_by_category=Config!$B$29,"",CF37)))</f>
        <v>0</v>
      </c>
      <c r="CG76" s="252">
        <f>IF(multiple_funders="No",CG37,IF(cofunding_by_category=Config!$B$30,SUM(CG69:CG75),IF(cofunding_by_category=Config!$B$29,"",CG37)))</f>
        <v>0</v>
      </c>
      <c r="CH76" s="252">
        <f>IF(multiple_funders="No",CH37,IF(cofunding_by_category=Config!$B$30,SUM(CH69:CH75),IF(cofunding_by_category=Config!$B$29,"",CH37)))</f>
        <v>0</v>
      </c>
      <c r="CI76" s="252">
        <f>IF(multiple_funders="No",CI37,IF(cofunding_by_category=Config!$B$30,SUM(CI69:CI75),IF(cofunding_by_category=Config!$B$29,"",CI37)))</f>
        <v>0</v>
      </c>
      <c r="CJ76" s="252">
        <f>IF(multiple_funders="No",CJ37,IF(cofunding_by_category=Config!$B$30,SUM(CJ69:CJ75),IF(cofunding_by_category=Config!$B$29,"",CJ37)))</f>
        <v>0</v>
      </c>
      <c r="CK76" s="63">
        <f>SUM(CA76:CJ76)</f>
        <v>0</v>
      </c>
      <c r="CL76" s="47" t="str">
        <f t="shared" si="251"/>
        <v/>
      </c>
      <c r="CM76" s="47">
        <f t="shared" ca="1" si="252"/>
        <v>-1</v>
      </c>
      <c r="CO76" s="206"/>
      <c r="CP76" s="268">
        <f>CA76</f>
        <v>0</v>
      </c>
      <c r="CQ76" s="269">
        <f t="shared" si="253"/>
        <v>0</v>
      </c>
      <c r="CR76" s="269">
        <f t="shared" si="253"/>
        <v>0</v>
      </c>
      <c r="CS76" s="269">
        <f t="shared" si="253"/>
        <v>0</v>
      </c>
      <c r="CT76" s="269">
        <f t="shared" si="253"/>
        <v>0</v>
      </c>
      <c r="CU76" s="253">
        <f>IF(multiple_funders="No",CU37,IF(cofunding_by_category=Config!$B$30,SUM(CU69:CU75),IF(cofunding_by_category=Config!$B$29,"",CU37)))</f>
        <v>0</v>
      </c>
      <c r="CV76" s="252">
        <f>IF(multiple_funders="No",CV37,IF(cofunding_by_category=Config!$B$30,SUM(CV69:CV75),IF(cofunding_by_category=Config!$B$29,"",CV37)))</f>
        <v>0</v>
      </c>
      <c r="CW76" s="252">
        <f>IF(multiple_funders="No",CW37,IF(cofunding_by_category=Config!$B$30,SUM(CW69:CW75),IF(cofunding_by_category=Config!$B$29,"",CW37)))</f>
        <v>0</v>
      </c>
      <c r="CX76" s="252">
        <f>IF(multiple_funders="No",CX37,IF(cofunding_by_category=Config!$B$30,SUM(CX69:CX75),IF(cofunding_by_category=Config!$B$29,"",CX37)))</f>
        <v>0</v>
      </c>
      <c r="CY76" s="252">
        <f>IF(multiple_funders="No",CY37,IF(cofunding_by_category=Config!$B$30,SUM(CY69:CY75),IF(cofunding_by_category=Config!$B$29,"",CY37)))</f>
        <v>0</v>
      </c>
      <c r="CZ76" s="63">
        <f>SUM(CP76:CY76)</f>
        <v>0</v>
      </c>
      <c r="DA76" s="47" t="str">
        <f t="shared" si="255"/>
        <v/>
      </c>
      <c r="DB76" s="47">
        <f t="shared" ca="1" si="256"/>
        <v>-1</v>
      </c>
      <c r="DD76" s="206"/>
      <c r="DE76" s="268">
        <f>CP76</f>
        <v>0</v>
      </c>
      <c r="DF76" s="269">
        <f t="shared" si="257"/>
        <v>0</v>
      </c>
      <c r="DG76" s="269">
        <f t="shared" si="257"/>
        <v>0</v>
      </c>
      <c r="DH76" s="269">
        <f t="shared" si="257"/>
        <v>0</v>
      </c>
      <c r="DI76" s="269">
        <f t="shared" si="257"/>
        <v>0</v>
      </c>
      <c r="DJ76" s="269">
        <f t="shared" si="257"/>
        <v>0</v>
      </c>
      <c r="DK76" s="253">
        <f>IF(multiple_funders="No",DK37,IF(cofunding_by_category=Config!$B$30,SUM(DK69:DK75),IF(cofunding_by_category=Config!$B$29,"",DK37)))</f>
        <v>0</v>
      </c>
      <c r="DL76" s="252">
        <f>IF(multiple_funders="No",DL37,IF(cofunding_by_category=Config!$B$30,SUM(DL69:DL75),IF(cofunding_by_category=Config!$B$29,"",DL37)))</f>
        <v>0</v>
      </c>
      <c r="DM76" s="252">
        <f>IF(multiple_funders="No",DM37,IF(cofunding_by_category=Config!$B$30,SUM(DM69:DM75),IF(cofunding_by_category=Config!$B$29,"",DM37)))</f>
        <v>0</v>
      </c>
      <c r="DN76" s="252">
        <f>IF(multiple_funders="No",DN37,IF(cofunding_by_category=Config!$B$30,SUM(DN69:DN75),IF(cofunding_by_category=Config!$B$29,"",DN37)))</f>
        <v>0</v>
      </c>
      <c r="DO76" s="63">
        <f>SUM(DE76:DN76)</f>
        <v>0</v>
      </c>
      <c r="DP76" s="47" t="str">
        <f t="shared" si="259"/>
        <v/>
      </c>
      <c r="DQ76" s="47">
        <f t="shared" ca="1" si="260"/>
        <v>-1</v>
      </c>
      <c r="DS76" s="206"/>
      <c r="DT76" s="268">
        <f>DE76</f>
        <v>0</v>
      </c>
      <c r="DU76" s="269">
        <f t="shared" si="261"/>
        <v>0</v>
      </c>
      <c r="DV76" s="269">
        <f t="shared" si="261"/>
        <v>0</v>
      </c>
      <c r="DW76" s="269">
        <f t="shared" si="261"/>
        <v>0</v>
      </c>
      <c r="DX76" s="269">
        <f t="shared" si="261"/>
        <v>0</v>
      </c>
      <c r="DY76" s="269">
        <f t="shared" si="261"/>
        <v>0</v>
      </c>
      <c r="DZ76" s="269">
        <f t="shared" si="261"/>
        <v>0</v>
      </c>
      <c r="EA76" s="253">
        <f>IF(multiple_funders="No",EA37,IF(cofunding_by_category=Config!$B$30,SUM(EA69:EA75),IF(cofunding_by_category=Config!$B$29,"",EA37)))</f>
        <v>0</v>
      </c>
      <c r="EB76" s="252">
        <f>IF(multiple_funders="No",EB37,IF(cofunding_by_category=Config!$B$30,SUM(EB69:EB75),IF(cofunding_by_category=Config!$B$29,"",EB37)))</f>
        <v>0</v>
      </c>
      <c r="EC76" s="252">
        <f>IF(multiple_funders="No",EC37,IF(cofunding_by_category=Config!$B$30,SUM(EC69:EC75),IF(cofunding_by_category=Config!$B$29,"",EC37)))</f>
        <v>0</v>
      </c>
      <c r="ED76" s="63">
        <f>SUM(DT76:EC76)</f>
        <v>0</v>
      </c>
      <c r="EE76" s="47" t="str">
        <f t="shared" si="263"/>
        <v/>
      </c>
      <c r="EF76" s="47">
        <f t="shared" ca="1" si="264"/>
        <v>-1</v>
      </c>
      <c r="EH76" s="206"/>
      <c r="EI76" s="268">
        <f>DT76</f>
        <v>0</v>
      </c>
      <c r="EJ76" s="269">
        <f t="shared" si="265"/>
        <v>0</v>
      </c>
      <c r="EK76" s="269">
        <f t="shared" si="265"/>
        <v>0</v>
      </c>
      <c r="EL76" s="269">
        <f t="shared" si="265"/>
        <v>0</v>
      </c>
      <c r="EM76" s="269">
        <f t="shared" si="265"/>
        <v>0</v>
      </c>
      <c r="EN76" s="269">
        <f t="shared" si="265"/>
        <v>0</v>
      </c>
      <c r="EO76" s="269">
        <f t="shared" si="265"/>
        <v>0</v>
      </c>
      <c r="EP76" s="269">
        <f t="shared" si="265"/>
        <v>0</v>
      </c>
      <c r="EQ76" s="253">
        <f>IF(multiple_funders="No",EQ37,IF(cofunding_by_category=Config!$B$30,SUM(EQ69:EQ75),IF(cofunding_by_category=Config!$B$29,"",EQ37)))</f>
        <v>0</v>
      </c>
      <c r="ER76" s="252">
        <f>IF(multiple_funders="No",ER37,IF(cofunding_by_category=Config!$B$30,SUM(ER69:ER75),IF(cofunding_by_category=Config!$B$29,"",ER37)))</f>
        <v>0</v>
      </c>
      <c r="ES76" s="63">
        <f>SUM(EI76:ER76)</f>
        <v>0</v>
      </c>
      <c r="ET76" s="47" t="str">
        <f t="shared" si="267"/>
        <v/>
      </c>
      <c r="EU76" s="47">
        <f t="shared" ca="1" si="268"/>
        <v>-1</v>
      </c>
      <c r="EW76" s="206"/>
      <c r="EX76" s="268">
        <f>EI76</f>
        <v>0</v>
      </c>
      <c r="EY76" s="269">
        <f t="shared" si="269"/>
        <v>0</v>
      </c>
      <c r="EZ76" s="269">
        <f t="shared" si="269"/>
        <v>0</v>
      </c>
      <c r="FA76" s="269">
        <f t="shared" si="269"/>
        <v>0</v>
      </c>
      <c r="FB76" s="269">
        <f t="shared" si="269"/>
        <v>0</v>
      </c>
      <c r="FC76" s="269">
        <f t="shared" si="269"/>
        <v>0</v>
      </c>
      <c r="FD76" s="269">
        <f t="shared" si="269"/>
        <v>0</v>
      </c>
      <c r="FE76" s="269">
        <f t="shared" si="269"/>
        <v>0</v>
      </c>
      <c r="FF76" s="269">
        <f t="shared" si="269"/>
        <v>0</v>
      </c>
      <c r="FG76" s="253">
        <f>IF(multiple_funders="No",FG37,IF(cofunding_by_category=Config!$B$30,SUM(FG69:FG75),IF(cofunding_by_category=Config!$B$29,"",FG37)))</f>
        <v>0</v>
      </c>
      <c r="FH76" s="63">
        <f>SUM(EX76:FG76)</f>
        <v>0</v>
      </c>
      <c r="FI76" s="47" t="str">
        <f t="shared" si="271"/>
        <v/>
      </c>
      <c r="FJ76" s="47">
        <f t="shared" ca="1" si="272"/>
        <v>-1</v>
      </c>
    </row>
    <row r="77" spans="1:168" s="64" customFormat="1" ht="15" hidden="1" thickBot="1" x14ac:dyDescent="0.25">
      <c r="B77" s="210"/>
      <c r="C77" s="210"/>
      <c r="D77" s="206"/>
      <c r="E77" s="211"/>
      <c r="F77" s="212"/>
      <c r="G77" s="212"/>
      <c r="H77" s="212"/>
      <c r="I77" s="212"/>
      <c r="J77" s="212"/>
      <c r="K77" s="212"/>
      <c r="L77" s="212"/>
      <c r="M77" s="212"/>
      <c r="N77" s="212"/>
      <c r="O77" s="499"/>
      <c r="P77" s="48"/>
      <c r="Q77" s="206"/>
      <c r="R77" s="206"/>
      <c r="S77" s="211"/>
      <c r="T77" s="212"/>
      <c r="U77" s="212"/>
      <c r="V77" s="212"/>
      <c r="W77" s="212"/>
      <c r="X77" s="212"/>
      <c r="Y77" s="212"/>
      <c r="Z77" s="212"/>
      <c r="AA77" s="212"/>
      <c r="AB77" s="212"/>
      <c r="AC77" s="499"/>
      <c r="AD77" s="47"/>
      <c r="AE77" s="47"/>
      <c r="AF77" s="206"/>
      <c r="AG77" s="206"/>
      <c r="AH77" s="211"/>
      <c r="AI77" s="211"/>
      <c r="AJ77" s="211"/>
      <c r="AK77" s="212"/>
      <c r="AL77" s="212"/>
      <c r="AM77" s="212"/>
      <c r="AN77" s="212"/>
      <c r="AO77" s="212"/>
      <c r="AP77" s="212"/>
      <c r="AQ77" s="212"/>
      <c r="AR77" s="499"/>
      <c r="AS77" s="47"/>
      <c r="AT77" s="47"/>
      <c r="AV77" s="206"/>
      <c r="AW77" s="211"/>
      <c r="AX77" s="212"/>
      <c r="AY77" s="211"/>
      <c r="AZ77" s="212"/>
      <c r="BA77" s="212"/>
      <c r="BB77" s="212"/>
      <c r="BC77" s="212"/>
      <c r="BD77" s="212"/>
      <c r="BE77" s="212"/>
      <c r="BF77" s="212"/>
      <c r="BG77" s="499"/>
      <c r="BH77" s="47"/>
      <c r="BI77" s="47"/>
      <c r="BK77" s="206"/>
      <c r="BL77" s="211"/>
      <c r="BM77" s="212"/>
      <c r="BN77" s="212"/>
      <c r="BO77" s="211"/>
      <c r="BP77" s="212"/>
      <c r="BQ77" s="212"/>
      <c r="BR77" s="212"/>
      <c r="BS77" s="212"/>
      <c r="BT77" s="212"/>
      <c r="BU77" s="212"/>
      <c r="BV77" s="499"/>
      <c r="BW77" s="47"/>
      <c r="BX77" s="47"/>
      <c r="BZ77" s="206"/>
      <c r="CA77" s="211"/>
      <c r="CB77" s="212"/>
      <c r="CC77" s="212"/>
      <c r="CD77" s="212"/>
      <c r="CE77" s="211"/>
      <c r="CF77" s="212"/>
      <c r="CG77" s="212"/>
      <c r="CH77" s="212"/>
      <c r="CI77" s="212"/>
      <c r="CJ77" s="212"/>
      <c r="CK77" s="499"/>
      <c r="CL77" s="47"/>
      <c r="CM77" s="47"/>
      <c r="CO77" s="206"/>
      <c r="CP77" s="211"/>
      <c r="CQ77" s="212"/>
      <c r="CR77" s="212"/>
      <c r="CS77" s="212"/>
      <c r="CT77" s="212"/>
      <c r="CU77" s="211"/>
      <c r="CV77" s="212"/>
      <c r="CW77" s="212"/>
      <c r="CX77" s="212"/>
      <c r="CY77" s="212"/>
      <c r="CZ77" s="499"/>
      <c r="DA77" s="47"/>
      <c r="DB77" s="47"/>
      <c r="DD77" s="206"/>
      <c r="DE77" s="211"/>
      <c r="DF77" s="212"/>
      <c r="DG77" s="212"/>
      <c r="DH77" s="212"/>
      <c r="DI77" s="212"/>
      <c r="DJ77" s="212"/>
      <c r="DK77" s="211"/>
      <c r="DL77" s="212"/>
      <c r="DM77" s="212"/>
      <c r="DN77" s="212"/>
      <c r="DO77" s="499"/>
      <c r="DP77" s="47"/>
      <c r="DQ77" s="47"/>
      <c r="DS77" s="206"/>
      <c r="DT77" s="211"/>
      <c r="DU77" s="212"/>
      <c r="DV77" s="212"/>
      <c r="DW77" s="212"/>
      <c r="DX77" s="212"/>
      <c r="DY77" s="212"/>
      <c r="DZ77" s="212"/>
      <c r="EA77" s="211"/>
      <c r="EB77" s="212"/>
      <c r="EC77" s="212"/>
      <c r="ED77" s="499"/>
      <c r="EE77" s="47"/>
      <c r="EF77" s="47"/>
      <c r="EH77" s="206"/>
      <c r="EI77" s="211"/>
      <c r="EJ77" s="212"/>
      <c r="EK77" s="212"/>
      <c r="EL77" s="212"/>
      <c r="EM77" s="212"/>
      <c r="EN77" s="212"/>
      <c r="EO77" s="212"/>
      <c r="EP77" s="212"/>
      <c r="EQ77" s="211"/>
      <c r="ER77" s="212"/>
      <c r="ES77" s="499"/>
      <c r="ET77" s="47"/>
      <c r="EU77" s="47"/>
      <c r="EW77" s="206"/>
      <c r="EX77" s="211"/>
      <c r="EY77" s="212"/>
      <c r="EZ77" s="212"/>
      <c r="FA77" s="212"/>
      <c r="FB77" s="212"/>
      <c r="FC77" s="212"/>
      <c r="FD77" s="212"/>
      <c r="FE77" s="212"/>
      <c r="FF77" s="212"/>
      <c r="FG77" s="211"/>
      <c r="FH77" s="499"/>
      <c r="FI77" s="47"/>
      <c r="FJ77" s="47"/>
    </row>
    <row r="78" spans="1:168" ht="15" hidden="1" thickBot="1" x14ac:dyDescent="0.25">
      <c r="B78" s="8"/>
      <c r="C78" s="9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7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7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7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7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7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7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7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7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7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7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7"/>
    </row>
    <row r="79" spans="1:168" s="184" customFormat="1" ht="4.5" customHeight="1" x14ac:dyDescent="0.2">
      <c r="D79" s="449"/>
      <c r="Q79" s="449"/>
      <c r="R79" s="449"/>
      <c r="AF79" s="449"/>
      <c r="AG79" s="449"/>
      <c r="AV79" s="449"/>
      <c r="BK79" s="449"/>
      <c r="BZ79" s="449"/>
      <c r="CO79" s="449"/>
      <c r="DD79" s="449"/>
      <c r="DS79" s="449"/>
      <c r="EH79" s="449"/>
      <c r="EW79" s="449"/>
    </row>
    <row r="80" spans="1:168" s="476" customFormat="1" ht="15" customHeight="1" x14ac:dyDescent="0.25">
      <c r="A80" s="788" t="s">
        <v>13</v>
      </c>
      <c r="B80" s="788"/>
      <c r="C80" s="788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7"/>
      <c r="S80" s="501"/>
      <c r="T80" s="183"/>
      <c r="U80" s="183"/>
      <c r="V80" s="183"/>
      <c r="W80" s="183"/>
      <c r="X80" s="183"/>
      <c r="Y80" s="183"/>
      <c r="Z80" s="183"/>
      <c r="AA80" s="183"/>
      <c r="AB80" s="183"/>
      <c r="AC80" s="177"/>
      <c r="AD80" s="790" t="s">
        <v>359</v>
      </c>
      <c r="AE80" s="790" t="s">
        <v>360</v>
      </c>
      <c r="AF80" s="486"/>
      <c r="AG80" s="486"/>
      <c r="AH80" s="501"/>
      <c r="AI80" s="183"/>
      <c r="AJ80" s="183"/>
      <c r="AK80" s="183"/>
      <c r="AL80" s="183"/>
      <c r="AM80" s="183"/>
      <c r="AN80" s="183"/>
      <c r="AO80" s="183"/>
      <c r="AP80" s="183"/>
      <c r="AQ80" s="183"/>
      <c r="AR80" s="177"/>
      <c r="AS80" s="790" t="s">
        <v>358</v>
      </c>
      <c r="AT80" s="790" t="s">
        <v>360</v>
      </c>
      <c r="AU80" s="486"/>
      <c r="AV80" s="486"/>
      <c r="AW80" s="501"/>
      <c r="AX80" s="183"/>
      <c r="AY80" s="183"/>
      <c r="AZ80" s="183"/>
      <c r="BA80" s="183"/>
      <c r="BB80" s="183"/>
      <c r="BC80" s="183"/>
      <c r="BD80" s="183"/>
      <c r="BE80" s="183"/>
      <c r="BF80" s="183"/>
      <c r="BG80" s="177"/>
      <c r="BH80" s="790" t="s">
        <v>361</v>
      </c>
      <c r="BI80" s="790" t="s">
        <v>360</v>
      </c>
      <c r="BJ80" s="486"/>
      <c r="BK80" s="486"/>
      <c r="BL80" s="501"/>
      <c r="BM80" s="183"/>
      <c r="BN80" s="183"/>
      <c r="BO80" s="183"/>
      <c r="BP80" s="183"/>
      <c r="BQ80" s="183"/>
      <c r="BR80" s="183"/>
      <c r="BS80" s="183"/>
      <c r="BT80" s="183"/>
      <c r="BU80" s="183"/>
      <c r="BV80" s="177"/>
      <c r="BW80" s="790" t="s">
        <v>362</v>
      </c>
      <c r="BX80" s="790" t="s">
        <v>360</v>
      </c>
      <c r="BY80" s="486"/>
      <c r="BZ80" s="486"/>
      <c r="CA80" s="501"/>
      <c r="CB80" s="183"/>
      <c r="CC80" s="183"/>
      <c r="CD80" s="183"/>
      <c r="CE80" s="183"/>
      <c r="CF80" s="183"/>
      <c r="CG80" s="183"/>
      <c r="CH80" s="183"/>
      <c r="CI80" s="183"/>
      <c r="CJ80" s="183"/>
      <c r="CK80" s="177"/>
      <c r="CL80" s="790" t="s">
        <v>363</v>
      </c>
      <c r="CM80" s="790" t="s">
        <v>360</v>
      </c>
      <c r="CN80" s="486"/>
      <c r="CO80" s="486"/>
      <c r="CP80" s="501"/>
      <c r="CQ80" s="183"/>
      <c r="CR80" s="183"/>
      <c r="CS80" s="183"/>
      <c r="CT80" s="183"/>
      <c r="CU80" s="183"/>
      <c r="CV80" s="183"/>
      <c r="CW80" s="183"/>
      <c r="CX80" s="183"/>
      <c r="CY80" s="183"/>
      <c r="CZ80" s="177"/>
      <c r="DA80" s="790" t="s">
        <v>364</v>
      </c>
      <c r="DB80" s="790" t="s">
        <v>360</v>
      </c>
      <c r="DC80" s="486"/>
      <c r="DD80" s="486"/>
      <c r="DE80" s="501"/>
      <c r="DF80" s="183"/>
      <c r="DG80" s="183"/>
      <c r="DH80" s="183"/>
      <c r="DI80" s="183"/>
      <c r="DJ80" s="183"/>
      <c r="DK80" s="183"/>
      <c r="DL80" s="183"/>
      <c r="DM80" s="183"/>
      <c r="DN80" s="183"/>
      <c r="DO80" s="177"/>
      <c r="DP80" s="790" t="s">
        <v>365</v>
      </c>
      <c r="DQ80" s="790" t="s">
        <v>360</v>
      </c>
      <c r="DR80" s="486"/>
      <c r="DS80" s="486"/>
      <c r="DT80" s="501"/>
      <c r="DU80" s="183"/>
      <c r="DV80" s="183"/>
      <c r="DW80" s="183"/>
      <c r="DX80" s="183"/>
      <c r="DY80" s="183"/>
      <c r="DZ80" s="183"/>
      <c r="EA80" s="183"/>
      <c r="EB80" s="183"/>
      <c r="EC80" s="183"/>
      <c r="ED80" s="177"/>
      <c r="EE80" s="790" t="s">
        <v>366</v>
      </c>
      <c r="EF80" s="790" t="s">
        <v>360</v>
      </c>
      <c r="EG80" s="486"/>
      <c r="EH80" s="486"/>
      <c r="EI80" s="501"/>
      <c r="EJ80" s="183"/>
      <c r="EK80" s="183"/>
      <c r="EL80" s="183"/>
      <c r="EM80" s="183"/>
      <c r="EN80" s="183"/>
      <c r="EO80" s="183"/>
      <c r="EP80" s="183"/>
      <c r="EQ80" s="183"/>
      <c r="ER80" s="183"/>
      <c r="ES80" s="177"/>
      <c r="ET80" s="790" t="s">
        <v>367</v>
      </c>
      <c r="EU80" s="790" t="s">
        <v>360</v>
      </c>
      <c r="EV80" s="486"/>
      <c r="EW80" s="486"/>
      <c r="EX80" s="501"/>
      <c r="EY80" s="183"/>
      <c r="EZ80" s="183"/>
      <c r="FA80" s="183"/>
      <c r="FB80" s="183"/>
      <c r="FC80" s="183"/>
      <c r="FD80" s="183"/>
      <c r="FE80" s="183"/>
      <c r="FF80" s="183"/>
      <c r="FG80" s="183"/>
      <c r="FH80" s="177"/>
      <c r="FI80" s="790" t="s">
        <v>368</v>
      </c>
      <c r="FJ80" s="790" t="s">
        <v>360</v>
      </c>
      <c r="FK80" s="486"/>
      <c r="FL80" s="486"/>
    </row>
    <row r="81" spans="2:166" x14ac:dyDescent="0.2">
      <c r="B81" s="9" t="s">
        <v>515</v>
      </c>
      <c r="C81" s="9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52" t="s">
        <v>1</v>
      </c>
      <c r="P81" s="440" t="s">
        <v>7</v>
      </c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52" t="s">
        <v>1</v>
      </c>
      <c r="AD81" s="790"/>
      <c r="AE81" s="790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52" t="s">
        <v>1</v>
      </c>
      <c r="AS81" s="790"/>
      <c r="AT81" s="790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52" t="s">
        <v>1</v>
      </c>
      <c r="BH81" s="790"/>
      <c r="BI81" s="790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52" t="s">
        <v>1</v>
      </c>
      <c r="BW81" s="790"/>
      <c r="BX81" s="790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52" t="s">
        <v>1</v>
      </c>
      <c r="CL81" s="790"/>
      <c r="CM81" s="790"/>
      <c r="CP81" s="134"/>
      <c r="CQ81" s="134"/>
      <c r="CR81" s="134"/>
      <c r="CS81" s="134"/>
      <c r="CT81" s="134"/>
      <c r="CU81" s="134"/>
      <c r="CV81" s="134"/>
      <c r="CW81" s="134"/>
      <c r="CX81" s="134"/>
      <c r="CY81" s="134"/>
      <c r="CZ81" s="52" t="s">
        <v>1</v>
      </c>
      <c r="DA81" s="790"/>
      <c r="DB81" s="790"/>
      <c r="DE81" s="134"/>
      <c r="DF81" s="134"/>
      <c r="DG81" s="134"/>
      <c r="DH81" s="134"/>
      <c r="DI81" s="134"/>
      <c r="DJ81" s="134"/>
      <c r="DK81" s="134"/>
      <c r="DL81" s="134"/>
      <c r="DM81" s="134"/>
      <c r="DN81" s="134"/>
      <c r="DO81" s="52" t="s">
        <v>1</v>
      </c>
      <c r="DP81" s="790"/>
      <c r="DQ81" s="790"/>
      <c r="DT81" s="134"/>
      <c r="DU81" s="134"/>
      <c r="DV81" s="134"/>
      <c r="DW81" s="134"/>
      <c r="DX81" s="134"/>
      <c r="DY81" s="134"/>
      <c r="DZ81" s="134"/>
      <c r="EA81" s="134"/>
      <c r="EB81" s="134"/>
      <c r="EC81" s="134"/>
      <c r="ED81" s="52" t="s">
        <v>1</v>
      </c>
      <c r="EE81" s="790"/>
      <c r="EF81" s="790"/>
      <c r="EI81" s="134"/>
      <c r="EJ81" s="134"/>
      <c r="EK81" s="134"/>
      <c r="EL81" s="134"/>
      <c r="EM81" s="134"/>
      <c r="EN81" s="134"/>
      <c r="EO81" s="134"/>
      <c r="EP81" s="134"/>
      <c r="EQ81" s="134"/>
      <c r="ER81" s="134"/>
      <c r="ES81" s="52" t="s">
        <v>1</v>
      </c>
      <c r="ET81" s="790"/>
      <c r="EU81" s="790"/>
      <c r="EX81" s="134"/>
      <c r="EY81" s="134"/>
      <c r="EZ81" s="134"/>
      <c r="FA81" s="134"/>
      <c r="FB81" s="134"/>
      <c r="FC81" s="134"/>
      <c r="FD81" s="134"/>
      <c r="FE81" s="134"/>
      <c r="FF81" s="134"/>
      <c r="FG81" s="134"/>
      <c r="FH81" s="52" t="s">
        <v>1</v>
      </c>
      <c r="FI81" s="790"/>
      <c r="FJ81" s="790"/>
    </row>
    <row r="82" spans="2:166" x14ac:dyDescent="0.2">
      <c r="B82" s="6"/>
      <c r="C82" s="65" t="s">
        <v>481</v>
      </c>
      <c r="E82" s="247">
        <v>3961509</v>
      </c>
      <c r="F82" s="247">
        <v>4159584.45</v>
      </c>
      <c r="G82" s="247">
        <v>4367563.6724999994</v>
      </c>
      <c r="H82" s="247">
        <v>4585941.8561249999</v>
      </c>
      <c r="I82" s="247">
        <v>4815238.9489312507</v>
      </c>
      <c r="J82" s="247">
        <v>5056000.8963778121</v>
      </c>
      <c r="K82" s="247"/>
      <c r="L82" s="247"/>
      <c r="M82" s="247"/>
      <c r="N82" s="247"/>
      <c r="O82" s="205">
        <f t="shared" ref="O82:O86" si="274">SUM(E82:N82)</f>
        <v>26945838.823934063</v>
      </c>
      <c r="P82" s="47">
        <f>IF(ISERROR(O82/O$86),"",O82/O$86)</f>
        <v>0.44058213878599417</v>
      </c>
      <c r="S82" s="229" t="str">
        <f>IF(OR(cofunding_by_category=Config!$B$30,cofunding_by_category=Config!$B$29),S35,"")</f>
        <v/>
      </c>
      <c r="T82" s="51" t="str">
        <f>IF(OR(cofunding_by_category=Config!$B$30,cofunding_by_category=Config!$B$29),T35,"")</f>
        <v/>
      </c>
      <c r="U82" s="51" t="str">
        <f>IF(OR(cofunding_by_category=Config!$B$30,cofunding_by_category=Config!$B$29),U35,"")</f>
        <v/>
      </c>
      <c r="V82" s="51" t="str">
        <f>IF(OR(cofunding_by_category=Config!$B$30,cofunding_by_category=Config!$B$29),V35,"")</f>
        <v/>
      </c>
      <c r="W82" s="51" t="str">
        <f>IF(OR(cofunding_by_category=Config!$B$30,cofunding_by_category=Config!$B$29),W35,"")</f>
        <v/>
      </c>
      <c r="X82" s="51" t="str">
        <f>IF(OR(cofunding_by_category=Config!$B$30,cofunding_by_category=Config!$B$29),X35,"")</f>
        <v/>
      </c>
      <c r="Y82" s="51" t="str">
        <f>IF(OR(cofunding_by_category=Config!$B$30,cofunding_by_category=Config!$B$29),Y35,"")</f>
        <v/>
      </c>
      <c r="Z82" s="51" t="str">
        <f>IF(OR(cofunding_by_category=Config!$B$30,cofunding_by_category=Config!$B$29),Z35,"")</f>
        <v/>
      </c>
      <c r="AA82" s="51" t="str">
        <f>IF(OR(cofunding_by_category=Config!$B$30,cofunding_by_category=Config!$B$29),AA35,"")</f>
        <v/>
      </c>
      <c r="AB82" s="51" t="str">
        <f>IF(OR(cofunding_by_category=Config!$B$30,cofunding_by_category=Config!$B$29),AB35,"")</f>
        <v/>
      </c>
      <c r="AC82" s="205">
        <f t="shared" ref="AC82:AC85" si="275">SUM(S82:AB82)</f>
        <v>0</v>
      </c>
      <c r="AD82" s="47" t="str">
        <f t="shared" ref="AD82:AD86" si="276">IF(ISERROR(S82/E82),"",(S82/E82)-1)</f>
        <v/>
      </c>
      <c r="AE82" s="47">
        <f t="shared" ref="AE82:AE86" si="277">IF(ISERROR(AC82/$O82),"",(AC82/$O82)-1)</f>
        <v>-1</v>
      </c>
      <c r="AH82" s="140" t="str">
        <f t="shared" ref="AH82:AH85" si="278">S82</f>
        <v/>
      </c>
      <c r="AI82" s="256" t="str">
        <f>IF(OR(cofunding_by_category=Config!$B$30,cofunding_by_category=Config!$B$29),AI35,"")</f>
        <v/>
      </c>
      <c r="AJ82" s="51" t="str">
        <f>IF(OR(cofunding_by_category=Config!$B$30,cofunding_by_category=Config!$B$29),AJ35,"")</f>
        <v/>
      </c>
      <c r="AK82" s="51" t="str">
        <f>IF(OR(cofunding_by_category=Config!$B$30,cofunding_by_category=Config!$B$29),AK35,"")</f>
        <v/>
      </c>
      <c r="AL82" s="51" t="str">
        <f>IF(OR(cofunding_by_category=Config!$B$30,cofunding_by_category=Config!$B$29),AL35,"")</f>
        <v/>
      </c>
      <c r="AM82" s="51" t="str">
        <f>IF(OR(cofunding_by_category=Config!$B$30,cofunding_by_category=Config!$B$29),AM35,"")</f>
        <v/>
      </c>
      <c r="AN82" s="51" t="str">
        <f>IF(OR(cofunding_by_category=Config!$B$30,cofunding_by_category=Config!$B$29),AN35,"")</f>
        <v/>
      </c>
      <c r="AO82" s="51" t="str">
        <f>IF(OR(cofunding_by_category=Config!$B$30,cofunding_by_category=Config!$B$29),AO35,"")</f>
        <v/>
      </c>
      <c r="AP82" s="51" t="str">
        <f>IF(OR(cofunding_by_category=Config!$B$30,cofunding_by_category=Config!$B$29),AP35,"")</f>
        <v/>
      </c>
      <c r="AQ82" s="51" t="str">
        <f>IF(OR(cofunding_by_category=Config!$B$30,cofunding_by_category=Config!$B$29),AQ35,"")</f>
        <v/>
      </c>
      <c r="AR82" s="205">
        <f t="shared" ref="AR82:AR85" si="279">SUM(AH82:AQ82)</f>
        <v>0</v>
      </c>
      <c r="AS82" s="47" t="str">
        <f t="shared" ref="AS82:AS86" si="280">IF(ISERROR(AI82/T82),"",(AI82/T82)-1)</f>
        <v/>
      </c>
      <c r="AT82" s="47">
        <f t="shared" ref="AT82:AT86" si="281">IF(ISERROR(AR82/$O82),"",(AR82/$O82)-1)</f>
        <v>-1</v>
      </c>
      <c r="AW82" s="140" t="str">
        <f t="shared" ref="AW82:AX85" si="282">AH82</f>
        <v/>
      </c>
      <c r="AX82" s="259" t="str">
        <f t="shared" si="282"/>
        <v/>
      </c>
      <c r="AY82" s="256" t="str">
        <f>IF(OR(cofunding_by_category=Config!$B$30,cofunding_by_category=Config!$B$29),AY35,"")</f>
        <v/>
      </c>
      <c r="AZ82" s="51" t="str">
        <f>IF(OR(cofunding_by_category=Config!$B$30,cofunding_by_category=Config!$B$29),AZ35,"")</f>
        <v/>
      </c>
      <c r="BA82" s="51" t="str">
        <f>IF(OR(cofunding_by_category=Config!$B$30,cofunding_by_category=Config!$B$29),BA35,"")</f>
        <v/>
      </c>
      <c r="BB82" s="51" t="str">
        <f>IF(OR(cofunding_by_category=Config!$B$30,cofunding_by_category=Config!$B$29),BB35,"")</f>
        <v/>
      </c>
      <c r="BC82" s="51" t="str">
        <f>IF(OR(cofunding_by_category=Config!$B$30,cofunding_by_category=Config!$B$29),BC35,"")</f>
        <v/>
      </c>
      <c r="BD82" s="51" t="str">
        <f>IF(OR(cofunding_by_category=Config!$B$30,cofunding_by_category=Config!$B$29),BD35,"")</f>
        <v/>
      </c>
      <c r="BE82" s="51" t="str">
        <f>IF(OR(cofunding_by_category=Config!$B$30,cofunding_by_category=Config!$B$29),BE35,"")</f>
        <v/>
      </c>
      <c r="BF82" s="51" t="str">
        <f>IF(OR(cofunding_by_category=Config!$B$30,cofunding_by_category=Config!$B$29),BF35,"")</f>
        <v/>
      </c>
      <c r="BG82" s="205">
        <f t="shared" ref="BG82:BG85" si="283">SUM(AW82:BF82)</f>
        <v>0</v>
      </c>
      <c r="BH82" s="47" t="str">
        <f t="shared" ref="BH82:BH86" si="284">IF(ISERROR(AY82/AJ82),"",(AY82/AJ82)-1)</f>
        <v/>
      </c>
      <c r="BI82" s="47">
        <f t="shared" ref="BI82:BI86" si="285">IF(ISERROR(BG82/$O82),"",(BG82/$O82)-1)</f>
        <v>-1</v>
      </c>
      <c r="BL82" s="140" t="str">
        <f t="shared" ref="BL82:BN85" si="286">AW82</f>
        <v/>
      </c>
      <c r="BM82" s="161" t="str">
        <f t="shared" si="286"/>
        <v/>
      </c>
      <c r="BN82" s="259" t="str">
        <f t="shared" si="286"/>
        <v/>
      </c>
      <c r="BO82" s="256" t="str">
        <f>IF(OR(cofunding_by_category=Config!$B$30,cofunding_by_category=Config!$B$29),BO35,"")</f>
        <v/>
      </c>
      <c r="BP82" s="51" t="str">
        <f>IF(OR(cofunding_by_category=Config!$B$30,cofunding_by_category=Config!$B$29),BP35,"")</f>
        <v/>
      </c>
      <c r="BQ82" s="51" t="str">
        <f>IF(OR(cofunding_by_category=Config!$B$30,cofunding_by_category=Config!$B$29),BQ35,"")</f>
        <v/>
      </c>
      <c r="BR82" s="51" t="str">
        <f>IF(OR(cofunding_by_category=Config!$B$30,cofunding_by_category=Config!$B$29),BR35,"")</f>
        <v/>
      </c>
      <c r="BS82" s="51" t="str">
        <f>IF(OR(cofunding_by_category=Config!$B$30,cofunding_by_category=Config!$B$29),BS35,"")</f>
        <v/>
      </c>
      <c r="BT82" s="51" t="str">
        <f>IF(OR(cofunding_by_category=Config!$B$30,cofunding_by_category=Config!$B$29),BT35,"")</f>
        <v/>
      </c>
      <c r="BU82" s="51" t="str">
        <f>IF(OR(cofunding_by_category=Config!$B$30,cofunding_by_category=Config!$B$29),BU35,"")</f>
        <v/>
      </c>
      <c r="BV82" s="205">
        <f t="shared" ref="BV82:BV85" si="287">SUM(BL82:BU82)</f>
        <v>0</v>
      </c>
      <c r="BW82" s="47" t="str">
        <f t="shared" ref="BW82:BW86" si="288">IF(ISERROR(BO82/AZ82),"",(BO82/AZ82)-1)</f>
        <v/>
      </c>
      <c r="BX82" s="47">
        <f t="shared" ref="BX82:BX86" si="289">IF(ISERROR(BV82/$O82),"",(BV82/$O82)-1)</f>
        <v>-1</v>
      </c>
      <c r="CA82" s="140" t="str">
        <f t="shared" ref="CA82:CD85" si="290">BL82</f>
        <v/>
      </c>
      <c r="CB82" s="161" t="str">
        <f t="shared" si="290"/>
        <v/>
      </c>
      <c r="CC82" s="161" t="str">
        <f t="shared" si="290"/>
        <v/>
      </c>
      <c r="CD82" s="259" t="str">
        <f t="shared" si="290"/>
        <v/>
      </c>
      <c r="CE82" s="256" t="str">
        <f>IF(OR(cofunding_by_category=Config!$B$30,cofunding_by_category=Config!$B$29),CE35,"")</f>
        <v/>
      </c>
      <c r="CF82" s="51" t="str">
        <f>IF(OR(cofunding_by_category=Config!$B$30,cofunding_by_category=Config!$B$29),CF35,"")</f>
        <v/>
      </c>
      <c r="CG82" s="51" t="str">
        <f>IF(OR(cofunding_by_category=Config!$B$30,cofunding_by_category=Config!$B$29),CG35,"")</f>
        <v/>
      </c>
      <c r="CH82" s="51" t="str">
        <f>IF(OR(cofunding_by_category=Config!$B$30,cofunding_by_category=Config!$B$29),CH35,"")</f>
        <v/>
      </c>
      <c r="CI82" s="51" t="str">
        <f>IF(OR(cofunding_by_category=Config!$B$30,cofunding_by_category=Config!$B$29),CI35,"")</f>
        <v/>
      </c>
      <c r="CJ82" s="51" t="str">
        <f>IF(OR(cofunding_by_category=Config!$B$30,cofunding_by_category=Config!$B$29),CJ35,"")</f>
        <v/>
      </c>
      <c r="CK82" s="205">
        <f t="shared" ref="CK82:CK85" si="291">SUM(CA82:CJ82)</f>
        <v>0</v>
      </c>
      <c r="CL82" s="47" t="str">
        <f t="shared" ref="CL82:CL86" si="292">IF(ISERROR(CE82/BP82),"",(CE82/BP82)-1)</f>
        <v/>
      </c>
      <c r="CM82" s="47">
        <f t="shared" ref="CM82:CM86" si="293">IF(ISERROR(CK82/$O82),"",(CK82/$O82)-1)</f>
        <v>-1</v>
      </c>
      <c r="CP82" s="140" t="str">
        <f t="shared" ref="CP82:CT85" si="294">CA82</f>
        <v/>
      </c>
      <c r="CQ82" s="161" t="str">
        <f t="shared" si="294"/>
        <v/>
      </c>
      <c r="CR82" s="161" t="str">
        <f t="shared" si="294"/>
        <v/>
      </c>
      <c r="CS82" s="161" t="str">
        <f t="shared" si="294"/>
        <v/>
      </c>
      <c r="CT82" s="259" t="str">
        <f t="shared" si="294"/>
        <v/>
      </c>
      <c r="CU82" s="256" t="str">
        <f>IF(OR(cofunding_by_category=Config!$B$30,cofunding_by_category=Config!$B$29),CU35,"")</f>
        <v/>
      </c>
      <c r="CV82" s="51" t="str">
        <f>IF(OR(cofunding_by_category=Config!$B$30,cofunding_by_category=Config!$B$29),CV35,"")</f>
        <v/>
      </c>
      <c r="CW82" s="51" t="str">
        <f>IF(OR(cofunding_by_category=Config!$B$30,cofunding_by_category=Config!$B$29),CW35,"")</f>
        <v/>
      </c>
      <c r="CX82" s="51" t="str">
        <f>IF(OR(cofunding_by_category=Config!$B$30,cofunding_by_category=Config!$B$29),CX35,"")</f>
        <v/>
      </c>
      <c r="CY82" s="51" t="str">
        <f>IF(OR(cofunding_by_category=Config!$B$30,cofunding_by_category=Config!$B$29),CY35,"")</f>
        <v/>
      </c>
      <c r="CZ82" s="205">
        <f t="shared" ref="CZ82:CZ85" si="295">SUM(CP82:CY82)</f>
        <v>0</v>
      </c>
      <c r="DA82" s="47" t="str">
        <f t="shared" ref="DA82:DA86" si="296">IF(ISERROR(CU82/CF82),"",(CU82/CF82)-1)</f>
        <v/>
      </c>
      <c r="DB82" s="47">
        <f t="shared" ref="DB82:DB86" si="297">IF(ISERROR(CZ82/$O82),"",(CZ82/$O82)-1)</f>
        <v>-1</v>
      </c>
      <c r="DE82" s="140" t="str">
        <f t="shared" ref="DE82:DJ85" si="298">CP82</f>
        <v/>
      </c>
      <c r="DF82" s="161" t="str">
        <f t="shared" si="298"/>
        <v/>
      </c>
      <c r="DG82" s="161" t="str">
        <f t="shared" si="298"/>
        <v/>
      </c>
      <c r="DH82" s="161" t="str">
        <f t="shared" si="298"/>
        <v/>
      </c>
      <c r="DI82" s="161" t="str">
        <f t="shared" si="298"/>
        <v/>
      </c>
      <c r="DJ82" s="161" t="str">
        <f t="shared" si="298"/>
        <v/>
      </c>
      <c r="DK82" s="229" t="str">
        <f>IF(OR(cofunding_by_category=Config!$B$30,cofunding_by_category=Config!$B$29),DK35,"")</f>
        <v/>
      </c>
      <c r="DL82" s="51" t="str">
        <f>IF(OR(cofunding_by_category=Config!$B$30,cofunding_by_category=Config!$B$29),DL35,"")</f>
        <v/>
      </c>
      <c r="DM82" s="51" t="str">
        <f>IF(OR(cofunding_by_category=Config!$B$30,cofunding_by_category=Config!$B$29),DM35,"")</f>
        <v/>
      </c>
      <c r="DN82" s="51" t="str">
        <f>IF(OR(cofunding_by_category=Config!$B$30,cofunding_by_category=Config!$B$29),DN35,"")</f>
        <v/>
      </c>
      <c r="DO82" s="205">
        <f t="shared" ref="DO82:DO85" si="299">SUM(DE82:DN82)</f>
        <v>0</v>
      </c>
      <c r="DP82" s="47" t="str">
        <f t="shared" ref="DP82:DP86" si="300">IF(ISERROR(DK82/CV82),"",(DK82/CV82)-1)</f>
        <v/>
      </c>
      <c r="DQ82" s="47">
        <f t="shared" ref="DQ82:DQ86" si="301">IF(ISERROR(DO82/$O82),"",(DO82/$O82)-1)</f>
        <v>-1</v>
      </c>
      <c r="DT82" s="140" t="str">
        <f t="shared" ref="DT82:DZ85" si="302">DE82</f>
        <v/>
      </c>
      <c r="DU82" s="161" t="str">
        <f t="shared" si="302"/>
        <v/>
      </c>
      <c r="DV82" s="161" t="str">
        <f t="shared" si="302"/>
        <v/>
      </c>
      <c r="DW82" s="161" t="str">
        <f t="shared" si="302"/>
        <v/>
      </c>
      <c r="DX82" s="161" t="str">
        <f t="shared" si="302"/>
        <v/>
      </c>
      <c r="DY82" s="161" t="str">
        <f t="shared" si="302"/>
        <v/>
      </c>
      <c r="DZ82" s="259" t="str">
        <f t="shared" si="302"/>
        <v/>
      </c>
      <c r="EA82" s="256" t="str">
        <f>IF(OR(cofunding_by_category=Config!$B$30,cofunding_by_category=Config!$B$29),EA35,"")</f>
        <v/>
      </c>
      <c r="EB82" s="51" t="str">
        <f>IF(OR(cofunding_by_category=Config!$B$30,cofunding_by_category=Config!$B$29),EB35,"")</f>
        <v/>
      </c>
      <c r="EC82" s="51" t="str">
        <f>IF(OR(cofunding_by_category=Config!$B$30,cofunding_by_category=Config!$B$29),EC35,"")</f>
        <v/>
      </c>
      <c r="ED82" s="205">
        <f t="shared" ref="ED82:ED85" si="303">SUM(DT82:EC82)</f>
        <v>0</v>
      </c>
      <c r="EE82" s="47" t="str">
        <f t="shared" ref="EE82:EE86" si="304">IF(ISERROR(EA82/DL82),"",(EA82/DL82)-1)</f>
        <v/>
      </c>
      <c r="EF82" s="47">
        <f t="shared" ref="EF82:EF86" si="305">IF(ISERROR(ED82/$O82),"",(ED82/$O82)-1)</f>
        <v>-1</v>
      </c>
      <c r="EI82" s="140" t="str">
        <f t="shared" ref="EI82:EP85" si="306">DT82</f>
        <v/>
      </c>
      <c r="EJ82" s="161" t="str">
        <f t="shared" si="306"/>
        <v/>
      </c>
      <c r="EK82" s="161" t="str">
        <f t="shared" si="306"/>
        <v/>
      </c>
      <c r="EL82" s="161" t="str">
        <f t="shared" si="306"/>
        <v/>
      </c>
      <c r="EM82" s="161" t="str">
        <f t="shared" si="306"/>
        <v/>
      </c>
      <c r="EN82" s="161" t="str">
        <f t="shared" si="306"/>
        <v/>
      </c>
      <c r="EO82" s="161" t="str">
        <f t="shared" si="306"/>
        <v/>
      </c>
      <c r="EP82" s="259" t="str">
        <f t="shared" si="306"/>
        <v/>
      </c>
      <c r="EQ82" s="256" t="str">
        <f>IF(OR(cofunding_by_category=Config!$B$30,cofunding_by_category=Config!$B$29),EQ35,"")</f>
        <v/>
      </c>
      <c r="ER82" s="51" t="str">
        <f>IF(OR(cofunding_by_category=Config!$B$30,cofunding_by_category=Config!$B$29),ER35,"")</f>
        <v/>
      </c>
      <c r="ES82" s="205">
        <f t="shared" ref="ES82:ES85" si="307">SUM(EI82:ER82)</f>
        <v>0</v>
      </c>
      <c r="ET82" s="47" t="str">
        <f t="shared" ref="ET82:ET86" si="308">IF(ISERROR(EQ82/EB82),"",(EQ82/EB82)-1)</f>
        <v/>
      </c>
      <c r="EU82" s="47">
        <f t="shared" ref="EU82:EU86" si="309">IF(ISERROR(ES82/$O82),"",(ES82/$O82)-1)</f>
        <v>-1</v>
      </c>
      <c r="EX82" s="140" t="str">
        <f t="shared" ref="EX82:FF85" si="310">EI82</f>
        <v/>
      </c>
      <c r="EY82" s="161" t="str">
        <f t="shared" si="310"/>
        <v/>
      </c>
      <c r="EZ82" s="161" t="str">
        <f t="shared" si="310"/>
        <v/>
      </c>
      <c r="FA82" s="161" t="str">
        <f t="shared" si="310"/>
        <v/>
      </c>
      <c r="FB82" s="161" t="str">
        <f t="shared" si="310"/>
        <v/>
      </c>
      <c r="FC82" s="161" t="str">
        <f t="shared" si="310"/>
        <v/>
      </c>
      <c r="FD82" s="161" t="str">
        <f t="shared" si="310"/>
        <v/>
      </c>
      <c r="FE82" s="161" t="str">
        <f t="shared" si="310"/>
        <v/>
      </c>
      <c r="FF82" s="259" t="str">
        <f t="shared" si="310"/>
        <v/>
      </c>
      <c r="FG82" s="256" t="str">
        <f>IF(OR(cofunding_by_category=Config!$B$30,cofunding_by_category=Config!$B$29),FG35,"")</f>
        <v/>
      </c>
      <c r="FH82" s="205">
        <f t="shared" ref="FH82:FH85" si="311">SUM(EX82:FG82)</f>
        <v>0</v>
      </c>
      <c r="FI82" s="47" t="str">
        <f t="shared" ref="FI82:FI86" si="312">IF(ISERROR(FG82/ER82),"",(FG82/ER82)-1)</f>
        <v/>
      </c>
      <c r="FJ82" s="47">
        <f t="shared" ref="FJ82:FJ86" si="313">IF(ISERROR(FH82/$O82),"",(FH82/$O82)-1)</f>
        <v>-1</v>
      </c>
    </row>
    <row r="83" spans="2:166" x14ac:dyDescent="0.2">
      <c r="B83" s="6"/>
      <c r="C83" s="65" t="s">
        <v>484</v>
      </c>
      <c r="E83" s="248">
        <v>0</v>
      </c>
      <c r="F83" s="248">
        <v>0</v>
      </c>
      <c r="G83" s="248">
        <v>0</v>
      </c>
      <c r="H83" s="248">
        <v>0</v>
      </c>
      <c r="I83" s="248">
        <v>0</v>
      </c>
      <c r="J83" s="248">
        <v>0</v>
      </c>
      <c r="K83" s="248"/>
      <c r="L83" s="248"/>
      <c r="M83" s="248"/>
      <c r="N83" s="248"/>
      <c r="O83" s="4">
        <f t="shared" si="274"/>
        <v>0</v>
      </c>
      <c r="P83" s="47">
        <f>IF(ISERROR(O83/O$86),"",O83/O$86)</f>
        <v>0</v>
      </c>
      <c r="S83" s="228" t="str">
        <f>IF(OR(cofunding_by_category=Config!$B$30,cofunding_by_category=Config!$B$29),S36,"")</f>
        <v/>
      </c>
      <c r="T83" s="34" t="str">
        <f>IF(OR(cofunding_by_category=Config!$B$30,cofunding_by_category=Config!$B$29),T36,"")</f>
        <v/>
      </c>
      <c r="U83" s="34" t="str">
        <f>IF(OR(cofunding_by_category=Config!$B$30,cofunding_by_category=Config!$B$29),U36,"")</f>
        <v/>
      </c>
      <c r="V83" s="34" t="str">
        <f>IF(OR(cofunding_by_category=Config!$B$30,cofunding_by_category=Config!$B$29),V36,"")</f>
        <v/>
      </c>
      <c r="W83" s="34" t="str">
        <f>IF(OR(cofunding_by_category=Config!$B$30,cofunding_by_category=Config!$B$29),W36,"")</f>
        <v/>
      </c>
      <c r="X83" s="34" t="str">
        <f>IF(OR(cofunding_by_category=Config!$B$30,cofunding_by_category=Config!$B$29),X36,"")</f>
        <v/>
      </c>
      <c r="Y83" s="34" t="str">
        <f>IF(OR(cofunding_by_category=Config!$B$30,cofunding_by_category=Config!$B$29),Y36,"")</f>
        <v/>
      </c>
      <c r="Z83" s="34" t="str">
        <f>IF(OR(cofunding_by_category=Config!$B$30,cofunding_by_category=Config!$B$29),Z36,"")</f>
        <v/>
      </c>
      <c r="AA83" s="34" t="str">
        <f>IF(OR(cofunding_by_category=Config!$B$30,cofunding_by_category=Config!$B$29),AA36,"")</f>
        <v/>
      </c>
      <c r="AB83" s="34" t="str">
        <f>IF(OR(cofunding_by_category=Config!$B$30,cofunding_by_category=Config!$B$29),AB36,"")</f>
        <v/>
      </c>
      <c r="AC83" s="4">
        <f t="shared" si="275"/>
        <v>0</v>
      </c>
      <c r="AD83" s="47" t="str">
        <f t="shared" si="276"/>
        <v/>
      </c>
      <c r="AE83" s="47" t="str">
        <f t="shared" si="277"/>
        <v/>
      </c>
      <c r="AH83" s="141" t="str">
        <f t="shared" si="278"/>
        <v/>
      </c>
      <c r="AI83" s="257" t="str">
        <f>IF(OR(cofunding_by_category=Config!$B$30,cofunding_by_category=Config!$B$29),AI36,"")</f>
        <v/>
      </c>
      <c r="AJ83" s="34" t="str">
        <f>IF(OR(cofunding_by_category=Config!$B$30,cofunding_by_category=Config!$B$29),AJ36,"")</f>
        <v/>
      </c>
      <c r="AK83" s="34" t="str">
        <f>IF(OR(cofunding_by_category=Config!$B$30,cofunding_by_category=Config!$B$29),AK36,"")</f>
        <v/>
      </c>
      <c r="AL83" s="34" t="str">
        <f>IF(OR(cofunding_by_category=Config!$B$30,cofunding_by_category=Config!$B$29),AL36,"")</f>
        <v/>
      </c>
      <c r="AM83" s="34" t="str">
        <f>IF(OR(cofunding_by_category=Config!$B$30,cofunding_by_category=Config!$B$29),AM36,"")</f>
        <v/>
      </c>
      <c r="AN83" s="34" t="str">
        <f>IF(OR(cofunding_by_category=Config!$B$30,cofunding_by_category=Config!$B$29),AN36,"")</f>
        <v/>
      </c>
      <c r="AO83" s="34" t="str">
        <f>IF(OR(cofunding_by_category=Config!$B$30,cofunding_by_category=Config!$B$29),AO36,"")</f>
        <v/>
      </c>
      <c r="AP83" s="34" t="str">
        <f>IF(OR(cofunding_by_category=Config!$B$30,cofunding_by_category=Config!$B$29),AP36,"")</f>
        <v/>
      </c>
      <c r="AQ83" s="34" t="str">
        <f>IF(OR(cofunding_by_category=Config!$B$30,cofunding_by_category=Config!$B$29),AQ36,"")</f>
        <v/>
      </c>
      <c r="AR83" s="4">
        <f t="shared" si="279"/>
        <v>0</v>
      </c>
      <c r="AS83" s="47" t="str">
        <f t="shared" si="280"/>
        <v/>
      </c>
      <c r="AT83" s="47" t="str">
        <f t="shared" si="281"/>
        <v/>
      </c>
      <c r="AW83" s="141" t="str">
        <f t="shared" si="282"/>
        <v/>
      </c>
      <c r="AX83" s="261" t="str">
        <f t="shared" si="282"/>
        <v/>
      </c>
      <c r="AY83" s="257" t="str">
        <f>IF(OR(cofunding_by_category=Config!$B$30,cofunding_by_category=Config!$B$29),AY36,"")</f>
        <v/>
      </c>
      <c r="AZ83" s="34" t="str">
        <f>IF(OR(cofunding_by_category=Config!$B$30,cofunding_by_category=Config!$B$29),AZ36,"")</f>
        <v/>
      </c>
      <c r="BA83" s="34" t="str">
        <f>IF(OR(cofunding_by_category=Config!$B$30,cofunding_by_category=Config!$B$29),BA36,"")</f>
        <v/>
      </c>
      <c r="BB83" s="34" t="str">
        <f>IF(OR(cofunding_by_category=Config!$B$30,cofunding_by_category=Config!$B$29),BB36,"")</f>
        <v/>
      </c>
      <c r="BC83" s="34" t="str">
        <f>IF(OR(cofunding_by_category=Config!$B$30,cofunding_by_category=Config!$B$29),BC36,"")</f>
        <v/>
      </c>
      <c r="BD83" s="34" t="str">
        <f>IF(OR(cofunding_by_category=Config!$B$30,cofunding_by_category=Config!$B$29),BD36,"")</f>
        <v/>
      </c>
      <c r="BE83" s="34" t="str">
        <f>IF(OR(cofunding_by_category=Config!$B$30,cofunding_by_category=Config!$B$29),BE36,"")</f>
        <v/>
      </c>
      <c r="BF83" s="34" t="str">
        <f>IF(OR(cofunding_by_category=Config!$B$30,cofunding_by_category=Config!$B$29),BF36,"")</f>
        <v/>
      </c>
      <c r="BG83" s="4">
        <f t="shared" si="283"/>
        <v>0</v>
      </c>
      <c r="BH83" s="47" t="str">
        <f t="shared" si="284"/>
        <v/>
      </c>
      <c r="BI83" s="47" t="str">
        <f t="shared" si="285"/>
        <v/>
      </c>
      <c r="BL83" s="141" t="str">
        <f t="shared" si="286"/>
        <v/>
      </c>
      <c r="BM83" s="162" t="str">
        <f t="shared" si="286"/>
        <v/>
      </c>
      <c r="BN83" s="261" t="str">
        <f t="shared" si="286"/>
        <v/>
      </c>
      <c r="BO83" s="257" t="str">
        <f>IF(OR(cofunding_by_category=Config!$B$30,cofunding_by_category=Config!$B$29),BO36,"")</f>
        <v/>
      </c>
      <c r="BP83" s="34" t="str">
        <f>IF(OR(cofunding_by_category=Config!$B$30,cofunding_by_category=Config!$B$29),BP36,"")</f>
        <v/>
      </c>
      <c r="BQ83" s="34" t="str">
        <f>IF(OR(cofunding_by_category=Config!$B$30,cofunding_by_category=Config!$B$29),BQ36,"")</f>
        <v/>
      </c>
      <c r="BR83" s="34" t="str">
        <f>IF(OR(cofunding_by_category=Config!$B$30,cofunding_by_category=Config!$B$29),BR36,"")</f>
        <v/>
      </c>
      <c r="BS83" s="34" t="str">
        <f>IF(OR(cofunding_by_category=Config!$B$30,cofunding_by_category=Config!$B$29),BS36,"")</f>
        <v/>
      </c>
      <c r="BT83" s="34" t="str">
        <f>IF(OR(cofunding_by_category=Config!$B$30,cofunding_by_category=Config!$B$29),BT36,"")</f>
        <v/>
      </c>
      <c r="BU83" s="34" t="str">
        <f>IF(OR(cofunding_by_category=Config!$B$30,cofunding_by_category=Config!$B$29),BU36,"")</f>
        <v/>
      </c>
      <c r="BV83" s="4">
        <f t="shared" si="287"/>
        <v>0</v>
      </c>
      <c r="BW83" s="47" t="str">
        <f t="shared" si="288"/>
        <v/>
      </c>
      <c r="BX83" s="47" t="str">
        <f t="shared" si="289"/>
        <v/>
      </c>
      <c r="CA83" s="141" t="str">
        <f t="shared" si="290"/>
        <v/>
      </c>
      <c r="CB83" s="162" t="str">
        <f t="shared" si="290"/>
        <v/>
      </c>
      <c r="CC83" s="162" t="str">
        <f t="shared" si="290"/>
        <v/>
      </c>
      <c r="CD83" s="261" t="str">
        <f t="shared" si="290"/>
        <v/>
      </c>
      <c r="CE83" s="257" t="str">
        <f>IF(OR(cofunding_by_category=Config!$B$30,cofunding_by_category=Config!$B$29),CE36,"")</f>
        <v/>
      </c>
      <c r="CF83" s="34" t="str">
        <f>IF(OR(cofunding_by_category=Config!$B$30,cofunding_by_category=Config!$B$29),CF36,"")</f>
        <v/>
      </c>
      <c r="CG83" s="34" t="str">
        <f>IF(OR(cofunding_by_category=Config!$B$30,cofunding_by_category=Config!$B$29),CG36,"")</f>
        <v/>
      </c>
      <c r="CH83" s="34" t="str">
        <f>IF(OR(cofunding_by_category=Config!$B$30,cofunding_by_category=Config!$B$29),CH36,"")</f>
        <v/>
      </c>
      <c r="CI83" s="34" t="str">
        <f>IF(OR(cofunding_by_category=Config!$B$30,cofunding_by_category=Config!$B$29),CI36,"")</f>
        <v/>
      </c>
      <c r="CJ83" s="34" t="str">
        <f>IF(OR(cofunding_by_category=Config!$B$30,cofunding_by_category=Config!$B$29),CJ36,"")</f>
        <v/>
      </c>
      <c r="CK83" s="4">
        <f t="shared" si="291"/>
        <v>0</v>
      </c>
      <c r="CL83" s="47" t="str">
        <f t="shared" si="292"/>
        <v/>
      </c>
      <c r="CM83" s="47" t="str">
        <f t="shared" si="293"/>
        <v/>
      </c>
      <c r="CP83" s="141" t="str">
        <f t="shared" si="294"/>
        <v/>
      </c>
      <c r="CQ83" s="162" t="str">
        <f t="shared" si="294"/>
        <v/>
      </c>
      <c r="CR83" s="162" t="str">
        <f t="shared" si="294"/>
        <v/>
      </c>
      <c r="CS83" s="162" t="str">
        <f t="shared" si="294"/>
        <v/>
      </c>
      <c r="CT83" s="261" t="str">
        <f t="shared" si="294"/>
        <v/>
      </c>
      <c r="CU83" s="257" t="str">
        <f>IF(OR(cofunding_by_category=Config!$B$30,cofunding_by_category=Config!$B$29),CU36,"")</f>
        <v/>
      </c>
      <c r="CV83" s="34" t="str">
        <f>IF(OR(cofunding_by_category=Config!$B$30,cofunding_by_category=Config!$B$29),CV36,"")</f>
        <v/>
      </c>
      <c r="CW83" s="34" t="str">
        <f>IF(OR(cofunding_by_category=Config!$B$30,cofunding_by_category=Config!$B$29),CW36,"")</f>
        <v/>
      </c>
      <c r="CX83" s="34" t="str">
        <f>IF(OR(cofunding_by_category=Config!$B$30,cofunding_by_category=Config!$B$29),CX36,"")</f>
        <v/>
      </c>
      <c r="CY83" s="34" t="str">
        <f>IF(OR(cofunding_by_category=Config!$B$30,cofunding_by_category=Config!$B$29),CY36,"")</f>
        <v/>
      </c>
      <c r="CZ83" s="4">
        <f t="shared" si="295"/>
        <v>0</v>
      </c>
      <c r="DA83" s="47" t="str">
        <f t="shared" si="296"/>
        <v/>
      </c>
      <c r="DB83" s="47" t="str">
        <f t="shared" si="297"/>
        <v/>
      </c>
      <c r="DE83" s="141" t="str">
        <f t="shared" si="298"/>
        <v/>
      </c>
      <c r="DF83" s="162" t="str">
        <f t="shared" si="298"/>
        <v/>
      </c>
      <c r="DG83" s="162" t="str">
        <f t="shared" si="298"/>
        <v/>
      </c>
      <c r="DH83" s="162" t="str">
        <f t="shared" si="298"/>
        <v/>
      </c>
      <c r="DI83" s="162" t="str">
        <f t="shared" si="298"/>
        <v/>
      </c>
      <c r="DJ83" s="162" t="str">
        <f t="shared" si="298"/>
        <v/>
      </c>
      <c r="DK83" s="228" t="str">
        <f>IF(OR(cofunding_by_category=Config!$B$30,cofunding_by_category=Config!$B$29),DK36,"")</f>
        <v/>
      </c>
      <c r="DL83" s="34" t="str">
        <f>IF(OR(cofunding_by_category=Config!$B$30,cofunding_by_category=Config!$B$29),DL36,"")</f>
        <v/>
      </c>
      <c r="DM83" s="34" t="str">
        <f>IF(OR(cofunding_by_category=Config!$B$30,cofunding_by_category=Config!$B$29),DM36,"")</f>
        <v/>
      </c>
      <c r="DN83" s="34" t="str">
        <f>IF(OR(cofunding_by_category=Config!$B$30,cofunding_by_category=Config!$B$29),DN36,"")</f>
        <v/>
      </c>
      <c r="DO83" s="4">
        <f t="shared" si="299"/>
        <v>0</v>
      </c>
      <c r="DP83" s="47" t="str">
        <f t="shared" si="300"/>
        <v/>
      </c>
      <c r="DQ83" s="47" t="str">
        <f t="shared" si="301"/>
        <v/>
      </c>
      <c r="DT83" s="141" t="str">
        <f t="shared" si="302"/>
        <v/>
      </c>
      <c r="DU83" s="162" t="str">
        <f t="shared" si="302"/>
        <v/>
      </c>
      <c r="DV83" s="162" t="str">
        <f t="shared" si="302"/>
        <v/>
      </c>
      <c r="DW83" s="162" t="str">
        <f t="shared" si="302"/>
        <v/>
      </c>
      <c r="DX83" s="162" t="str">
        <f t="shared" si="302"/>
        <v/>
      </c>
      <c r="DY83" s="162" t="str">
        <f t="shared" si="302"/>
        <v/>
      </c>
      <c r="DZ83" s="261" t="str">
        <f t="shared" si="302"/>
        <v/>
      </c>
      <c r="EA83" s="257" t="str">
        <f>IF(OR(cofunding_by_category=Config!$B$30,cofunding_by_category=Config!$B$29),EA36,"")</f>
        <v/>
      </c>
      <c r="EB83" s="34" t="str">
        <f>IF(OR(cofunding_by_category=Config!$B$30,cofunding_by_category=Config!$B$29),EB36,"")</f>
        <v/>
      </c>
      <c r="EC83" s="34" t="str">
        <f>IF(OR(cofunding_by_category=Config!$B$30,cofunding_by_category=Config!$B$29),EC36,"")</f>
        <v/>
      </c>
      <c r="ED83" s="4">
        <f t="shared" si="303"/>
        <v>0</v>
      </c>
      <c r="EE83" s="47" t="str">
        <f t="shared" si="304"/>
        <v/>
      </c>
      <c r="EF83" s="47" t="str">
        <f t="shared" si="305"/>
        <v/>
      </c>
      <c r="EI83" s="141" t="str">
        <f t="shared" si="306"/>
        <v/>
      </c>
      <c r="EJ83" s="162" t="str">
        <f t="shared" si="306"/>
        <v/>
      </c>
      <c r="EK83" s="162" t="str">
        <f t="shared" si="306"/>
        <v/>
      </c>
      <c r="EL83" s="162" t="str">
        <f t="shared" si="306"/>
        <v/>
      </c>
      <c r="EM83" s="162" t="str">
        <f t="shared" si="306"/>
        <v/>
      </c>
      <c r="EN83" s="162" t="str">
        <f t="shared" si="306"/>
        <v/>
      </c>
      <c r="EO83" s="162" t="str">
        <f t="shared" si="306"/>
        <v/>
      </c>
      <c r="EP83" s="261" t="str">
        <f t="shared" si="306"/>
        <v/>
      </c>
      <c r="EQ83" s="257" t="str">
        <f>IF(OR(cofunding_by_category=Config!$B$30,cofunding_by_category=Config!$B$29),EQ36,"")</f>
        <v/>
      </c>
      <c r="ER83" s="34" t="str">
        <f>IF(OR(cofunding_by_category=Config!$B$30,cofunding_by_category=Config!$B$29),ER36,"")</f>
        <v/>
      </c>
      <c r="ES83" s="4">
        <f t="shared" si="307"/>
        <v>0</v>
      </c>
      <c r="ET83" s="47" t="str">
        <f t="shared" si="308"/>
        <v/>
      </c>
      <c r="EU83" s="47" t="str">
        <f t="shared" si="309"/>
        <v/>
      </c>
      <c r="EX83" s="141" t="str">
        <f t="shared" si="310"/>
        <v/>
      </c>
      <c r="EY83" s="162" t="str">
        <f t="shared" si="310"/>
        <v/>
      </c>
      <c r="EZ83" s="162" t="str">
        <f t="shared" si="310"/>
        <v/>
      </c>
      <c r="FA83" s="162" t="str">
        <f t="shared" si="310"/>
        <v/>
      </c>
      <c r="FB83" s="162" t="str">
        <f t="shared" si="310"/>
        <v/>
      </c>
      <c r="FC83" s="162" t="str">
        <f t="shared" si="310"/>
        <v/>
      </c>
      <c r="FD83" s="162" t="str">
        <f t="shared" si="310"/>
        <v/>
      </c>
      <c r="FE83" s="162" t="str">
        <f t="shared" si="310"/>
        <v/>
      </c>
      <c r="FF83" s="261" t="str">
        <f t="shared" si="310"/>
        <v/>
      </c>
      <c r="FG83" s="257" t="str">
        <f>IF(OR(cofunding_by_category=Config!$B$30,cofunding_by_category=Config!$B$29),FG36,"")</f>
        <v/>
      </c>
      <c r="FH83" s="4">
        <f t="shared" si="311"/>
        <v>0</v>
      </c>
      <c r="FI83" s="47" t="str">
        <f t="shared" si="312"/>
        <v/>
      </c>
      <c r="FJ83" s="47" t="str">
        <f t="shared" si="313"/>
        <v/>
      </c>
    </row>
    <row r="84" spans="2:166" x14ac:dyDescent="0.2">
      <c r="B84" s="6"/>
      <c r="C84" s="698" t="s">
        <v>485</v>
      </c>
      <c r="E84" s="248">
        <v>5927884.0859957645</v>
      </c>
      <c r="F84" s="248">
        <v>5820489.1141461404</v>
      </c>
      <c r="G84" s="248">
        <v>5765038.3244351959</v>
      </c>
      <c r="H84" s="248">
        <v>5638453.0610146895</v>
      </c>
      <c r="I84" s="248">
        <v>5545661.391873505</v>
      </c>
      <c r="J84" s="34">
        <v>5516261.1838532547</v>
      </c>
      <c r="K84" s="34"/>
      <c r="L84" s="34"/>
      <c r="M84" s="34"/>
      <c r="N84" s="34"/>
      <c r="O84" s="4">
        <f t="shared" si="274"/>
        <v>34213787.161318548</v>
      </c>
      <c r="P84" s="47">
        <f>IF(ISERROR(O84/O$86),"",O84/O$86)</f>
        <v>0.55941786121400572</v>
      </c>
      <c r="S84" s="228"/>
      <c r="T84" s="34"/>
      <c r="U84" s="34"/>
      <c r="V84" s="34"/>
      <c r="W84" s="34"/>
      <c r="X84" s="34"/>
      <c r="Y84" s="34"/>
      <c r="Z84" s="34"/>
      <c r="AA84" s="34"/>
      <c r="AB84" s="34"/>
      <c r="AC84" s="4">
        <f t="shared" si="275"/>
        <v>0</v>
      </c>
      <c r="AD84" s="47">
        <f t="shared" si="276"/>
        <v>-1</v>
      </c>
      <c r="AE84" s="47">
        <f t="shared" si="277"/>
        <v>-1</v>
      </c>
      <c r="AH84" s="141">
        <f t="shared" si="278"/>
        <v>0</v>
      </c>
      <c r="AI84" s="257"/>
      <c r="AJ84" s="34"/>
      <c r="AK84" s="34"/>
      <c r="AL84" s="34"/>
      <c r="AM84" s="34"/>
      <c r="AN84" s="34"/>
      <c r="AO84" s="34"/>
      <c r="AP84" s="34"/>
      <c r="AQ84" s="34"/>
      <c r="AR84" s="4">
        <f t="shared" si="279"/>
        <v>0</v>
      </c>
      <c r="AS84" s="47" t="str">
        <f t="shared" si="280"/>
        <v/>
      </c>
      <c r="AT84" s="47">
        <f t="shared" si="281"/>
        <v>-1</v>
      </c>
      <c r="AW84" s="141">
        <f t="shared" si="282"/>
        <v>0</v>
      </c>
      <c r="AX84" s="261">
        <f t="shared" si="282"/>
        <v>0</v>
      </c>
      <c r="AY84" s="257"/>
      <c r="AZ84" s="34"/>
      <c r="BA84" s="34"/>
      <c r="BB84" s="34"/>
      <c r="BC84" s="34"/>
      <c r="BD84" s="34"/>
      <c r="BE84" s="34"/>
      <c r="BF84" s="34"/>
      <c r="BG84" s="4">
        <f t="shared" si="283"/>
        <v>0</v>
      </c>
      <c r="BH84" s="47" t="str">
        <f t="shared" si="284"/>
        <v/>
      </c>
      <c r="BI84" s="47">
        <f t="shared" si="285"/>
        <v>-1</v>
      </c>
      <c r="BL84" s="141">
        <f t="shared" si="286"/>
        <v>0</v>
      </c>
      <c r="BM84" s="162">
        <f t="shared" si="286"/>
        <v>0</v>
      </c>
      <c r="BN84" s="261">
        <f t="shared" si="286"/>
        <v>0</v>
      </c>
      <c r="BO84" s="257"/>
      <c r="BP84" s="34"/>
      <c r="BQ84" s="34"/>
      <c r="BR84" s="34"/>
      <c r="BS84" s="34"/>
      <c r="BT84" s="34"/>
      <c r="BU84" s="34"/>
      <c r="BV84" s="4">
        <f t="shared" si="287"/>
        <v>0</v>
      </c>
      <c r="BW84" s="47" t="str">
        <f t="shared" si="288"/>
        <v/>
      </c>
      <c r="BX84" s="47">
        <f t="shared" si="289"/>
        <v>-1</v>
      </c>
      <c r="CA84" s="141">
        <f t="shared" si="290"/>
        <v>0</v>
      </c>
      <c r="CB84" s="162">
        <f t="shared" si="290"/>
        <v>0</v>
      </c>
      <c r="CC84" s="162">
        <f t="shared" si="290"/>
        <v>0</v>
      </c>
      <c r="CD84" s="261">
        <f t="shared" si="290"/>
        <v>0</v>
      </c>
      <c r="CE84" s="257"/>
      <c r="CF84" s="34"/>
      <c r="CG84" s="34"/>
      <c r="CH84" s="34"/>
      <c r="CI84" s="34"/>
      <c r="CJ84" s="34"/>
      <c r="CK84" s="4">
        <f t="shared" si="291"/>
        <v>0</v>
      </c>
      <c r="CL84" s="47" t="str">
        <f t="shared" si="292"/>
        <v/>
      </c>
      <c r="CM84" s="47">
        <f t="shared" si="293"/>
        <v>-1</v>
      </c>
      <c r="CP84" s="141">
        <f t="shared" si="294"/>
        <v>0</v>
      </c>
      <c r="CQ84" s="162">
        <f t="shared" si="294"/>
        <v>0</v>
      </c>
      <c r="CR84" s="162">
        <f t="shared" si="294"/>
        <v>0</v>
      </c>
      <c r="CS84" s="162">
        <f t="shared" si="294"/>
        <v>0</v>
      </c>
      <c r="CT84" s="261">
        <f t="shared" si="294"/>
        <v>0</v>
      </c>
      <c r="CU84" s="257"/>
      <c r="CV84" s="34"/>
      <c r="CW84" s="34"/>
      <c r="CX84" s="34"/>
      <c r="CY84" s="34"/>
      <c r="CZ84" s="4">
        <f t="shared" si="295"/>
        <v>0</v>
      </c>
      <c r="DA84" s="47" t="str">
        <f t="shared" si="296"/>
        <v/>
      </c>
      <c r="DB84" s="47">
        <f t="shared" si="297"/>
        <v>-1</v>
      </c>
      <c r="DE84" s="141">
        <f t="shared" si="298"/>
        <v>0</v>
      </c>
      <c r="DF84" s="162">
        <f t="shared" si="298"/>
        <v>0</v>
      </c>
      <c r="DG84" s="162">
        <f t="shared" si="298"/>
        <v>0</v>
      </c>
      <c r="DH84" s="162">
        <f t="shared" si="298"/>
        <v>0</v>
      </c>
      <c r="DI84" s="162">
        <f t="shared" si="298"/>
        <v>0</v>
      </c>
      <c r="DJ84" s="162">
        <f t="shared" si="298"/>
        <v>0</v>
      </c>
      <c r="DK84" s="228"/>
      <c r="DL84" s="34"/>
      <c r="DM84" s="34"/>
      <c r="DN84" s="34"/>
      <c r="DO84" s="4">
        <f t="shared" si="299"/>
        <v>0</v>
      </c>
      <c r="DP84" s="47" t="str">
        <f t="shared" si="300"/>
        <v/>
      </c>
      <c r="DQ84" s="47">
        <f t="shared" si="301"/>
        <v>-1</v>
      </c>
      <c r="DT84" s="141">
        <f t="shared" si="302"/>
        <v>0</v>
      </c>
      <c r="DU84" s="162">
        <f t="shared" si="302"/>
        <v>0</v>
      </c>
      <c r="DV84" s="162">
        <f t="shared" si="302"/>
        <v>0</v>
      </c>
      <c r="DW84" s="162">
        <f t="shared" si="302"/>
        <v>0</v>
      </c>
      <c r="DX84" s="162">
        <f t="shared" si="302"/>
        <v>0</v>
      </c>
      <c r="DY84" s="162">
        <f t="shared" si="302"/>
        <v>0</v>
      </c>
      <c r="DZ84" s="261">
        <f t="shared" si="302"/>
        <v>0</v>
      </c>
      <c r="EA84" s="257"/>
      <c r="EB84" s="34"/>
      <c r="EC84" s="34"/>
      <c r="ED84" s="4">
        <f t="shared" si="303"/>
        <v>0</v>
      </c>
      <c r="EE84" s="47" t="str">
        <f t="shared" si="304"/>
        <v/>
      </c>
      <c r="EF84" s="47">
        <f t="shared" si="305"/>
        <v>-1</v>
      </c>
      <c r="EI84" s="141">
        <f t="shared" si="306"/>
        <v>0</v>
      </c>
      <c r="EJ84" s="162">
        <f t="shared" si="306"/>
        <v>0</v>
      </c>
      <c r="EK84" s="162">
        <f t="shared" si="306"/>
        <v>0</v>
      </c>
      <c r="EL84" s="162">
        <f t="shared" si="306"/>
        <v>0</v>
      </c>
      <c r="EM84" s="162">
        <f t="shared" si="306"/>
        <v>0</v>
      </c>
      <c r="EN84" s="162">
        <f t="shared" si="306"/>
        <v>0</v>
      </c>
      <c r="EO84" s="162">
        <f t="shared" si="306"/>
        <v>0</v>
      </c>
      <c r="EP84" s="261">
        <f t="shared" si="306"/>
        <v>0</v>
      </c>
      <c r="EQ84" s="257"/>
      <c r="ER84" s="34"/>
      <c r="ES84" s="4">
        <f t="shared" si="307"/>
        <v>0</v>
      </c>
      <c r="ET84" s="47" t="str">
        <f t="shared" si="308"/>
        <v/>
      </c>
      <c r="EU84" s="47">
        <f t="shared" si="309"/>
        <v>-1</v>
      </c>
      <c r="EX84" s="141">
        <f t="shared" si="310"/>
        <v>0</v>
      </c>
      <c r="EY84" s="162">
        <f t="shared" si="310"/>
        <v>0</v>
      </c>
      <c r="EZ84" s="162">
        <f t="shared" si="310"/>
        <v>0</v>
      </c>
      <c r="FA84" s="162">
        <f t="shared" si="310"/>
        <v>0</v>
      </c>
      <c r="FB84" s="162">
        <f t="shared" si="310"/>
        <v>0</v>
      </c>
      <c r="FC84" s="162">
        <f t="shared" si="310"/>
        <v>0</v>
      </c>
      <c r="FD84" s="162">
        <f t="shared" si="310"/>
        <v>0</v>
      </c>
      <c r="FE84" s="162">
        <f t="shared" si="310"/>
        <v>0</v>
      </c>
      <c r="FF84" s="261">
        <f t="shared" si="310"/>
        <v>0</v>
      </c>
      <c r="FG84" s="257"/>
      <c r="FH84" s="4">
        <f t="shared" si="311"/>
        <v>0</v>
      </c>
      <c r="FI84" s="47" t="str">
        <f t="shared" si="312"/>
        <v/>
      </c>
      <c r="FJ84" s="47">
        <f t="shared" si="313"/>
        <v>-1</v>
      </c>
    </row>
    <row r="85" spans="2:166" x14ac:dyDescent="0.2">
      <c r="B85" s="6"/>
      <c r="C85" s="698" t="s">
        <v>486</v>
      </c>
      <c r="E85" s="248">
        <v>0</v>
      </c>
      <c r="F85" s="248">
        <v>0</v>
      </c>
      <c r="G85" s="248">
        <v>0</v>
      </c>
      <c r="H85" s="248">
        <v>0</v>
      </c>
      <c r="I85" s="248">
        <v>0</v>
      </c>
      <c r="J85" s="34">
        <v>0</v>
      </c>
      <c r="K85" s="34"/>
      <c r="L85" s="34"/>
      <c r="M85" s="34"/>
      <c r="N85" s="34"/>
      <c r="O85" s="4">
        <f t="shared" si="274"/>
        <v>0</v>
      </c>
      <c r="P85" s="47">
        <f>IF(ISERROR(O85/O$86),"",O85/O$86)</f>
        <v>0</v>
      </c>
      <c r="S85" s="228"/>
      <c r="T85" s="34"/>
      <c r="U85" s="34"/>
      <c r="V85" s="34"/>
      <c r="W85" s="34"/>
      <c r="X85" s="34"/>
      <c r="Y85" s="34"/>
      <c r="Z85" s="34"/>
      <c r="AA85" s="34"/>
      <c r="AB85" s="34"/>
      <c r="AC85" s="4">
        <f t="shared" si="275"/>
        <v>0</v>
      </c>
      <c r="AD85" s="47" t="str">
        <f t="shared" si="276"/>
        <v/>
      </c>
      <c r="AE85" s="47" t="str">
        <f t="shared" si="277"/>
        <v/>
      </c>
      <c r="AH85" s="4">
        <f t="shared" si="278"/>
        <v>0</v>
      </c>
      <c r="AI85" s="257"/>
      <c r="AJ85" s="34"/>
      <c r="AK85" s="34"/>
      <c r="AL85" s="34"/>
      <c r="AM85" s="34"/>
      <c r="AN85" s="34"/>
      <c r="AO85" s="34"/>
      <c r="AP85" s="34"/>
      <c r="AQ85" s="34"/>
      <c r="AR85" s="4">
        <f t="shared" si="279"/>
        <v>0</v>
      </c>
      <c r="AS85" s="47" t="str">
        <f t="shared" si="280"/>
        <v/>
      </c>
      <c r="AT85" s="47" t="str">
        <f t="shared" si="281"/>
        <v/>
      </c>
      <c r="AW85" s="4">
        <f t="shared" si="282"/>
        <v>0</v>
      </c>
      <c r="AX85" s="261">
        <f t="shared" si="282"/>
        <v>0</v>
      </c>
      <c r="AY85" s="257"/>
      <c r="AZ85" s="34"/>
      <c r="BA85" s="34"/>
      <c r="BB85" s="34"/>
      <c r="BC85" s="34"/>
      <c r="BD85" s="34"/>
      <c r="BE85" s="34"/>
      <c r="BF85" s="34"/>
      <c r="BG85" s="4">
        <f t="shared" si="283"/>
        <v>0</v>
      </c>
      <c r="BH85" s="47" t="str">
        <f t="shared" si="284"/>
        <v/>
      </c>
      <c r="BI85" s="47" t="str">
        <f t="shared" si="285"/>
        <v/>
      </c>
      <c r="BL85" s="4">
        <f t="shared" si="286"/>
        <v>0</v>
      </c>
      <c r="BM85" s="162">
        <f t="shared" si="286"/>
        <v>0</v>
      </c>
      <c r="BN85" s="261">
        <f t="shared" si="286"/>
        <v>0</v>
      </c>
      <c r="BO85" s="257"/>
      <c r="BP85" s="34"/>
      <c r="BQ85" s="34"/>
      <c r="BR85" s="34"/>
      <c r="BS85" s="34"/>
      <c r="BT85" s="34"/>
      <c r="BU85" s="34"/>
      <c r="BV85" s="4">
        <f t="shared" si="287"/>
        <v>0</v>
      </c>
      <c r="BW85" s="47" t="str">
        <f t="shared" si="288"/>
        <v/>
      </c>
      <c r="BX85" s="47" t="str">
        <f t="shared" si="289"/>
        <v/>
      </c>
      <c r="CA85" s="4">
        <f t="shared" si="290"/>
        <v>0</v>
      </c>
      <c r="CB85" s="162">
        <f t="shared" si="290"/>
        <v>0</v>
      </c>
      <c r="CC85" s="162">
        <f t="shared" si="290"/>
        <v>0</v>
      </c>
      <c r="CD85" s="261">
        <f t="shared" si="290"/>
        <v>0</v>
      </c>
      <c r="CE85" s="257"/>
      <c r="CF85" s="34"/>
      <c r="CG85" s="34"/>
      <c r="CH85" s="34"/>
      <c r="CI85" s="34"/>
      <c r="CJ85" s="34"/>
      <c r="CK85" s="4">
        <f t="shared" si="291"/>
        <v>0</v>
      </c>
      <c r="CL85" s="47" t="str">
        <f t="shared" si="292"/>
        <v/>
      </c>
      <c r="CM85" s="47" t="str">
        <f t="shared" si="293"/>
        <v/>
      </c>
      <c r="CP85" s="4">
        <f t="shared" si="294"/>
        <v>0</v>
      </c>
      <c r="CQ85" s="162">
        <f t="shared" si="294"/>
        <v>0</v>
      </c>
      <c r="CR85" s="162">
        <f t="shared" si="294"/>
        <v>0</v>
      </c>
      <c r="CS85" s="162">
        <f t="shared" si="294"/>
        <v>0</v>
      </c>
      <c r="CT85" s="261">
        <f t="shared" si="294"/>
        <v>0</v>
      </c>
      <c r="CU85" s="257"/>
      <c r="CV85" s="34"/>
      <c r="CW85" s="34"/>
      <c r="CX85" s="34"/>
      <c r="CY85" s="34"/>
      <c r="CZ85" s="4">
        <f t="shared" si="295"/>
        <v>0</v>
      </c>
      <c r="DA85" s="47" t="str">
        <f t="shared" si="296"/>
        <v/>
      </c>
      <c r="DB85" s="47" t="str">
        <f t="shared" si="297"/>
        <v/>
      </c>
      <c r="DE85" s="4">
        <f t="shared" si="298"/>
        <v>0</v>
      </c>
      <c r="DF85" s="162">
        <f t="shared" si="298"/>
        <v>0</v>
      </c>
      <c r="DG85" s="162">
        <f t="shared" si="298"/>
        <v>0</v>
      </c>
      <c r="DH85" s="162">
        <f t="shared" si="298"/>
        <v>0</v>
      </c>
      <c r="DI85" s="162">
        <f t="shared" si="298"/>
        <v>0</v>
      </c>
      <c r="DJ85" s="162">
        <f t="shared" si="298"/>
        <v>0</v>
      </c>
      <c r="DK85" s="228"/>
      <c r="DL85" s="34"/>
      <c r="DM85" s="34"/>
      <c r="DN85" s="34"/>
      <c r="DO85" s="4">
        <f t="shared" si="299"/>
        <v>0</v>
      </c>
      <c r="DP85" s="47" t="str">
        <f t="shared" si="300"/>
        <v/>
      </c>
      <c r="DQ85" s="47" t="str">
        <f t="shared" si="301"/>
        <v/>
      </c>
      <c r="DT85" s="4">
        <f t="shared" si="302"/>
        <v>0</v>
      </c>
      <c r="DU85" s="162">
        <f t="shared" si="302"/>
        <v>0</v>
      </c>
      <c r="DV85" s="162">
        <f t="shared" si="302"/>
        <v>0</v>
      </c>
      <c r="DW85" s="162">
        <f t="shared" si="302"/>
        <v>0</v>
      </c>
      <c r="DX85" s="162">
        <f t="shared" si="302"/>
        <v>0</v>
      </c>
      <c r="DY85" s="162">
        <f t="shared" si="302"/>
        <v>0</v>
      </c>
      <c r="DZ85" s="261">
        <f t="shared" si="302"/>
        <v>0</v>
      </c>
      <c r="EA85" s="257"/>
      <c r="EB85" s="34"/>
      <c r="EC85" s="34"/>
      <c r="ED85" s="4">
        <f t="shared" si="303"/>
        <v>0</v>
      </c>
      <c r="EE85" s="47" t="str">
        <f t="shared" si="304"/>
        <v/>
      </c>
      <c r="EF85" s="47" t="str">
        <f t="shared" si="305"/>
        <v/>
      </c>
      <c r="EI85" s="4">
        <f t="shared" si="306"/>
        <v>0</v>
      </c>
      <c r="EJ85" s="162">
        <f t="shared" si="306"/>
        <v>0</v>
      </c>
      <c r="EK85" s="162">
        <f t="shared" si="306"/>
        <v>0</v>
      </c>
      <c r="EL85" s="162">
        <f t="shared" si="306"/>
        <v>0</v>
      </c>
      <c r="EM85" s="162">
        <f t="shared" si="306"/>
        <v>0</v>
      </c>
      <c r="EN85" s="162">
        <f t="shared" si="306"/>
        <v>0</v>
      </c>
      <c r="EO85" s="162">
        <f t="shared" si="306"/>
        <v>0</v>
      </c>
      <c r="EP85" s="261">
        <f t="shared" si="306"/>
        <v>0</v>
      </c>
      <c r="EQ85" s="257"/>
      <c r="ER85" s="34"/>
      <c r="ES85" s="4">
        <f t="shared" si="307"/>
        <v>0</v>
      </c>
      <c r="ET85" s="47" t="str">
        <f t="shared" si="308"/>
        <v/>
      </c>
      <c r="EU85" s="47" t="str">
        <f t="shared" si="309"/>
        <v/>
      </c>
      <c r="EX85" s="4">
        <f t="shared" si="310"/>
        <v>0</v>
      </c>
      <c r="EY85" s="162">
        <f t="shared" si="310"/>
        <v>0</v>
      </c>
      <c r="EZ85" s="162">
        <f t="shared" si="310"/>
        <v>0</v>
      </c>
      <c r="FA85" s="162">
        <f t="shared" si="310"/>
        <v>0</v>
      </c>
      <c r="FB85" s="162">
        <f t="shared" si="310"/>
        <v>0</v>
      </c>
      <c r="FC85" s="162">
        <f t="shared" si="310"/>
        <v>0</v>
      </c>
      <c r="FD85" s="162">
        <f t="shared" si="310"/>
        <v>0</v>
      </c>
      <c r="FE85" s="162">
        <f t="shared" si="310"/>
        <v>0</v>
      </c>
      <c r="FF85" s="261">
        <f t="shared" si="310"/>
        <v>0</v>
      </c>
      <c r="FG85" s="257"/>
      <c r="FH85" s="4">
        <f t="shared" si="311"/>
        <v>0</v>
      </c>
      <c r="FI85" s="47" t="str">
        <f t="shared" si="312"/>
        <v/>
      </c>
      <c r="FJ85" s="47" t="str">
        <f t="shared" si="313"/>
        <v/>
      </c>
    </row>
    <row r="86" spans="2:166" s="64" customFormat="1" x14ac:dyDescent="0.2">
      <c r="B86" s="798" t="s">
        <v>11</v>
      </c>
      <c r="C86" s="798" t="s">
        <v>11</v>
      </c>
      <c r="D86" s="206"/>
      <c r="E86" s="61">
        <f t="shared" ref="E86:N86" si="314">SUM(E82:E85)</f>
        <v>9889393.0859957635</v>
      </c>
      <c r="F86" s="63">
        <f t="shared" si="314"/>
        <v>9980073.5641461406</v>
      </c>
      <c r="G86" s="63">
        <f t="shared" si="314"/>
        <v>10132601.996935196</v>
      </c>
      <c r="H86" s="63">
        <f t="shared" si="314"/>
        <v>10224394.91713969</v>
      </c>
      <c r="I86" s="63">
        <f t="shared" si="314"/>
        <v>10360900.340804756</v>
      </c>
      <c r="J86" s="63">
        <f t="shared" si="314"/>
        <v>10572262.080231067</v>
      </c>
      <c r="K86" s="63">
        <f t="shared" si="314"/>
        <v>0</v>
      </c>
      <c r="L86" s="63">
        <f t="shared" si="314"/>
        <v>0</v>
      </c>
      <c r="M86" s="63">
        <f t="shared" si="314"/>
        <v>0</v>
      </c>
      <c r="N86" s="63">
        <f t="shared" si="314"/>
        <v>0</v>
      </c>
      <c r="O86" s="63">
        <f t="shared" si="274"/>
        <v>61159625.985252619</v>
      </c>
      <c r="P86" s="48">
        <f>IF(ISERROR(O86/O$86),"",O86/O$86)</f>
        <v>1</v>
      </c>
      <c r="Q86" s="206"/>
      <c r="R86" s="206"/>
      <c r="S86" s="61">
        <f t="shared" ref="S86:AB86" si="315">SUM(S82:S85)</f>
        <v>0</v>
      </c>
      <c r="T86" s="63">
        <f t="shared" si="315"/>
        <v>0</v>
      </c>
      <c r="U86" s="63">
        <f t="shared" si="315"/>
        <v>0</v>
      </c>
      <c r="V86" s="63">
        <f t="shared" si="315"/>
        <v>0</v>
      </c>
      <c r="W86" s="63">
        <f t="shared" si="315"/>
        <v>0</v>
      </c>
      <c r="X86" s="63">
        <f t="shared" si="315"/>
        <v>0</v>
      </c>
      <c r="Y86" s="63">
        <f t="shared" si="315"/>
        <v>0</v>
      </c>
      <c r="Z86" s="63">
        <f t="shared" si="315"/>
        <v>0</v>
      </c>
      <c r="AA86" s="63">
        <f t="shared" si="315"/>
        <v>0</v>
      </c>
      <c r="AB86" s="63">
        <f t="shared" si="315"/>
        <v>0</v>
      </c>
      <c r="AC86" s="63">
        <f>SUM(S86:AB86)</f>
        <v>0</v>
      </c>
      <c r="AD86" s="47">
        <f t="shared" si="276"/>
        <v>-1</v>
      </c>
      <c r="AE86" s="47">
        <f t="shared" si="277"/>
        <v>-1</v>
      </c>
      <c r="AF86" s="206"/>
      <c r="AG86" s="206"/>
      <c r="AH86" s="61">
        <f t="shared" ref="AH86:AQ86" si="316">SUM(AH82:AH85)</f>
        <v>0</v>
      </c>
      <c r="AI86" s="62">
        <f t="shared" si="316"/>
        <v>0</v>
      </c>
      <c r="AJ86" s="63">
        <f t="shared" si="316"/>
        <v>0</v>
      </c>
      <c r="AK86" s="63">
        <f t="shared" si="316"/>
        <v>0</v>
      </c>
      <c r="AL86" s="63">
        <f t="shared" si="316"/>
        <v>0</v>
      </c>
      <c r="AM86" s="63">
        <f t="shared" si="316"/>
        <v>0</v>
      </c>
      <c r="AN86" s="63">
        <f t="shared" si="316"/>
        <v>0</v>
      </c>
      <c r="AO86" s="63">
        <f t="shared" si="316"/>
        <v>0</v>
      </c>
      <c r="AP86" s="63">
        <f t="shared" si="316"/>
        <v>0</v>
      </c>
      <c r="AQ86" s="63">
        <f t="shared" si="316"/>
        <v>0</v>
      </c>
      <c r="AR86" s="63">
        <f>SUM(AH86:AQ86)</f>
        <v>0</v>
      </c>
      <c r="AS86" s="47" t="str">
        <f t="shared" si="280"/>
        <v/>
      </c>
      <c r="AT86" s="47">
        <f t="shared" si="281"/>
        <v>-1</v>
      </c>
      <c r="AV86" s="206"/>
      <c r="AW86" s="61">
        <f t="shared" ref="AW86:BF86" si="317">SUM(AW82:AW85)</f>
        <v>0</v>
      </c>
      <c r="AX86" s="63">
        <f t="shared" si="317"/>
        <v>0</v>
      </c>
      <c r="AY86" s="62">
        <f t="shared" si="317"/>
        <v>0</v>
      </c>
      <c r="AZ86" s="63">
        <f t="shared" si="317"/>
        <v>0</v>
      </c>
      <c r="BA86" s="63">
        <f t="shared" si="317"/>
        <v>0</v>
      </c>
      <c r="BB86" s="63">
        <f t="shared" si="317"/>
        <v>0</v>
      </c>
      <c r="BC86" s="63">
        <f t="shared" si="317"/>
        <v>0</v>
      </c>
      <c r="BD86" s="63">
        <f t="shared" si="317"/>
        <v>0</v>
      </c>
      <c r="BE86" s="63">
        <f t="shared" si="317"/>
        <v>0</v>
      </c>
      <c r="BF86" s="63">
        <f t="shared" si="317"/>
        <v>0</v>
      </c>
      <c r="BG86" s="63">
        <f>SUM(AW86:BF86)</f>
        <v>0</v>
      </c>
      <c r="BH86" s="47" t="str">
        <f t="shared" si="284"/>
        <v/>
      </c>
      <c r="BI86" s="47">
        <f t="shared" si="285"/>
        <v>-1</v>
      </c>
      <c r="BK86" s="206"/>
      <c r="BL86" s="61">
        <f t="shared" ref="BL86:BU86" si="318">SUM(BL82:BL85)</f>
        <v>0</v>
      </c>
      <c r="BM86" s="63">
        <f t="shared" si="318"/>
        <v>0</v>
      </c>
      <c r="BN86" s="63">
        <f t="shared" si="318"/>
        <v>0</v>
      </c>
      <c r="BO86" s="62">
        <f t="shared" si="318"/>
        <v>0</v>
      </c>
      <c r="BP86" s="63">
        <f t="shared" si="318"/>
        <v>0</v>
      </c>
      <c r="BQ86" s="63">
        <f t="shared" si="318"/>
        <v>0</v>
      </c>
      <c r="BR86" s="63">
        <f t="shared" si="318"/>
        <v>0</v>
      </c>
      <c r="BS86" s="63">
        <f t="shared" si="318"/>
        <v>0</v>
      </c>
      <c r="BT86" s="63">
        <f t="shared" si="318"/>
        <v>0</v>
      </c>
      <c r="BU86" s="63">
        <f t="shared" si="318"/>
        <v>0</v>
      </c>
      <c r="BV86" s="63">
        <f>SUM(BL86:BU86)</f>
        <v>0</v>
      </c>
      <c r="BW86" s="47" t="str">
        <f t="shared" si="288"/>
        <v/>
      </c>
      <c r="BX86" s="47">
        <f t="shared" si="289"/>
        <v>-1</v>
      </c>
      <c r="BZ86" s="206"/>
      <c r="CA86" s="61">
        <f t="shared" ref="CA86:CJ86" si="319">SUM(CA82:CA85)</f>
        <v>0</v>
      </c>
      <c r="CB86" s="63">
        <f t="shared" si="319"/>
        <v>0</v>
      </c>
      <c r="CC86" s="63">
        <f t="shared" si="319"/>
        <v>0</v>
      </c>
      <c r="CD86" s="63">
        <f t="shared" si="319"/>
        <v>0</v>
      </c>
      <c r="CE86" s="62">
        <f t="shared" si="319"/>
        <v>0</v>
      </c>
      <c r="CF86" s="63">
        <f t="shared" si="319"/>
        <v>0</v>
      </c>
      <c r="CG86" s="63">
        <f t="shared" si="319"/>
        <v>0</v>
      </c>
      <c r="CH86" s="63">
        <f t="shared" si="319"/>
        <v>0</v>
      </c>
      <c r="CI86" s="63">
        <f t="shared" si="319"/>
        <v>0</v>
      </c>
      <c r="CJ86" s="63">
        <f t="shared" si="319"/>
        <v>0</v>
      </c>
      <c r="CK86" s="63">
        <f>SUM(CA86:CJ86)</f>
        <v>0</v>
      </c>
      <c r="CL86" s="47" t="str">
        <f t="shared" si="292"/>
        <v/>
      </c>
      <c r="CM86" s="47">
        <f t="shared" si="293"/>
        <v>-1</v>
      </c>
      <c r="CO86" s="206"/>
      <c r="CP86" s="61">
        <f t="shared" ref="CP86:CY86" si="320">SUM(CP82:CP85)</f>
        <v>0</v>
      </c>
      <c r="CQ86" s="63">
        <f t="shared" si="320"/>
        <v>0</v>
      </c>
      <c r="CR86" s="63">
        <f t="shared" si="320"/>
        <v>0</v>
      </c>
      <c r="CS86" s="63">
        <f t="shared" si="320"/>
        <v>0</v>
      </c>
      <c r="CT86" s="63">
        <f t="shared" si="320"/>
        <v>0</v>
      </c>
      <c r="CU86" s="62">
        <f t="shared" si="320"/>
        <v>0</v>
      </c>
      <c r="CV86" s="63">
        <f t="shared" si="320"/>
        <v>0</v>
      </c>
      <c r="CW86" s="63">
        <f t="shared" si="320"/>
        <v>0</v>
      </c>
      <c r="CX86" s="63">
        <f t="shared" si="320"/>
        <v>0</v>
      </c>
      <c r="CY86" s="63">
        <f t="shared" si="320"/>
        <v>0</v>
      </c>
      <c r="CZ86" s="63">
        <f>SUM(CP86:CY86)</f>
        <v>0</v>
      </c>
      <c r="DA86" s="47" t="str">
        <f t="shared" si="296"/>
        <v/>
      </c>
      <c r="DB86" s="47">
        <f t="shared" si="297"/>
        <v>-1</v>
      </c>
      <c r="DD86" s="206"/>
      <c r="DE86" s="61">
        <f t="shared" ref="DE86:DN86" si="321">SUM(DE82:DE85)</f>
        <v>0</v>
      </c>
      <c r="DF86" s="63">
        <f t="shared" si="321"/>
        <v>0</v>
      </c>
      <c r="DG86" s="63">
        <f t="shared" si="321"/>
        <v>0</v>
      </c>
      <c r="DH86" s="63">
        <f t="shared" si="321"/>
        <v>0</v>
      </c>
      <c r="DI86" s="63">
        <f t="shared" si="321"/>
        <v>0</v>
      </c>
      <c r="DJ86" s="63">
        <f t="shared" si="321"/>
        <v>0</v>
      </c>
      <c r="DK86" s="61">
        <f t="shared" si="321"/>
        <v>0</v>
      </c>
      <c r="DL86" s="63">
        <f t="shared" si="321"/>
        <v>0</v>
      </c>
      <c r="DM86" s="63">
        <f t="shared" si="321"/>
        <v>0</v>
      </c>
      <c r="DN86" s="63">
        <f t="shared" si="321"/>
        <v>0</v>
      </c>
      <c r="DO86" s="63">
        <f>SUM(DE86:DN86)</f>
        <v>0</v>
      </c>
      <c r="DP86" s="47" t="str">
        <f t="shared" si="300"/>
        <v/>
      </c>
      <c r="DQ86" s="47">
        <f t="shared" si="301"/>
        <v>-1</v>
      </c>
      <c r="DS86" s="206"/>
      <c r="DT86" s="61">
        <f t="shared" ref="DT86:EC86" si="322">SUM(DT82:DT85)</f>
        <v>0</v>
      </c>
      <c r="DU86" s="63">
        <f t="shared" si="322"/>
        <v>0</v>
      </c>
      <c r="DV86" s="63">
        <f t="shared" si="322"/>
        <v>0</v>
      </c>
      <c r="DW86" s="63">
        <f t="shared" si="322"/>
        <v>0</v>
      </c>
      <c r="DX86" s="63">
        <f t="shared" si="322"/>
        <v>0</v>
      </c>
      <c r="DY86" s="63">
        <f t="shared" si="322"/>
        <v>0</v>
      </c>
      <c r="DZ86" s="63">
        <f t="shared" si="322"/>
        <v>0</v>
      </c>
      <c r="EA86" s="62">
        <f t="shared" si="322"/>
        <v>0</v>
      </c>
      <c r="EB86" s="63">
        <f t="shared" si="322"/>
        <v>0</v>
      </c>
      <c r="EC86" s="63">
        <f t="shared" si="322"/>
        <v>0</v>
      </c>
      <c r="ED86" s="63">
        <f>SUM(DT86:EC86)</f>
        <v>0</v>
      </c>
      <c r="EE86" s="47" t="str">
        <f t="shared" si="304"/>
        <v/>
      </c>
      <c r="EF86" s="47">
        <f t="shared" si="305"/>
        <v>-1</v>
      </c>
      <c r="EH86" s="206"/>
      <c r="EI86" s="61">
        <f t="shared" ref="EI86:ER86" si="323">SUM(EI82:EI85)</f>
        <v>0</v>
      </c>
      <c r="EJ86" s="63">
        <f t="shared" si="323"/>
        <v>0</v>
      </c>
      <c r="EK86" s="63">
        <f t="shared" si="323"/>
        <v>0</v>
      </c>
      <c r="EL86" s="63">
        <f t="shared" si="323"/>
        <v>0</v>
      </c>
      <c r="EM86" s="63">
        <f t="shared" si="323"/>
        <v>0</v>
      </c>
      <c r="EN86" s="63">
        <f t="shared" si="323"/>
        <v>0</v>
      </c>
      <c r="EO86" s="63">
        <f t="shared" si="323"/>
        <v>0</v>
      </c>
      <c r="EP86" s="63">
        <f t="shared" si="323"/>
        <v>0</v>
      </c>
      <c r="EQ86" s="62">
        <f t="shared" si="323"/>
        <v>0</v>
      </c>
      <c r="ER86" s="63">
        <f t="shared" si="323"/>
        <v>0</v>
      </c>
      <c r="ES86" s="63">
        <f>SUM(EI86:ER86)</f>
        <v>0</v>
      </c>
      <c r="ET86" s="47" t="str">
        <f t="shared" si="308"/>
        <v/>
      </c>
      <c r="EU86" s="47">
        <f t="shared" si="309"/>
        <v>-1</v>
      </c>
      <c r="EW86" s="206"/>
      <c r="EX86" s="61">
        <f t="shared" ref="EX86:FG86" si="324">SUM(EX82:EX85)</f>
        <v>0</v>
      </c>
      <c r="EY86" s="63">
        <f t="shared" si="324"/>
        <v>0</v>
      </c>
      <c r="EZ86" s="63">
        <f t="shared" si="324"/>
        <v>0</v>
      </c>
      <c r="FA86" s="63">
        <f t="shared" si="324"/>
        <v>0</v>
      </c>
      <c r="FB86" s="63">
        <f t="shared" si="324"/>
        <v>0</v>
      </c>
      <c r="FC86" s="63">
        <f t="shared" si="324"/>
        <v>0</v>
      </c>
      <c r="FD86" s="63">
        <f t="shared" si="324"/>
        <v>0</v>
      </c>
      <c r="FE86" s="63">
        <f t="shared" si="324"/>
        <v>0</v>
      </c>
      <c r="FF86" s="63">
        <f t="shared" si="324"/>
        <v>0</v>
      </c>
      <c r="FG86" s="62">
        <f t="shared" si="324"/>
        <v>0</v>
      </c>
      <c r="FH86" s="63">
        <f>SUM(EX86:FG86)</f>
        <v>0</v>
      </c>
      <c r="FI86" s="47" t="str">
        <f t="shared" si="312"/>
        <v/>
      </c>
      <c r="FJ86" s="47">
        <f t="shared" si="313"/>
        <v>-1</v>
      </c>
    </row>
    <row r="87" spans="2:166" s="64" customFormat="1" ht="5.0999999999999996" customHeight="1" x14ac:dyDescent="0.2">
      <c r="B87" s="210"/>
      <c r="C87" s="210"/>
      <c r="D87" s="206"/>
      <c r="E87" s="211"/>
      <c r="F87" s="212"/>
      <c r="G87" s="212"/>
      <c r="H87" s="212"/>
      <c r="I87" s="212"/>
      <c r="J87" s="212"/>
      <c r="K87" s="212"/>
      <c r="L87" s="212"/>
      <c r="M87" s="212"/>
      <c r="N87" s="212"/>
      <c r="O87" s="721"/>
      <c r="P87" s="48"/>
      <c r="Q87" s="206"/>
      <c r="R87" s="206"/>
      <c r="S87" s="211"/>
      <c r="T87" s="212"/>
      <c r="U87" s="212"/>
      <c r="V87" s="212"/>
      <c r="W87" s="212"/>
      <c r="X87" s="212"/>
      <c r="Y87" s="212"/>
      <c r="Z87" s="212"/>
      <c r="AA87" s="212"/>
      <c r="AB87" s="212"/>
      <c r="AC87" s="721"/>
      <c r="AD87" s="47"/>
      <c r="AE87" s="47"/>
      <c r="AF87" s="206"/>
      <c r="AG87" s="206"/>
      <c r="AH87" s="211"/>
      <c r="AI87" s="722"/>
      <c r="AJ87" s="212"/>
      <c r="AK87" s="212"/>
      <c r="AL87" s="212"/>
      <c r="AM87" s="212"/>
      <c r="AN87" s="212"/>
      <c r="AO87" s="212"/>
      <c r="AP87" s="212"/>
      <c r="AQ87" s="212"/>
      <c r="AR87" s="721"/>
      <c r="AS87" s="47"/>
      <c r="AT87" s="47"/>
      <c r="AV87" s="206"/>
      <c r="AW87" s="211"/>
      <c r="AX87" s="212"/>
      <c r="AY87" s="722"/>
      <c r="AZ87" s="212"/>
      <c r="BA87" s="212"/>
      <c r="BB87" s="212"/>
      <c r="BC87" s="212"/>
      <c r="BD87" s="212"/>
      <c r="BE87" s="212"/>
      <c r="BF87" s="212"/>
      <c r="BG87" s="721"/>
      <c r="BH87" s="47"/>
      <c r="BI87" s="47"/>
      <c r="BK87" s="206"/>
      <c r="BL87" s="211"/>
      <c r="BM87" s="212"/>
      <c r="BN87" s="212"/>
      <c r="BO87" s="722"/>
      <c r="BP87" s="212"/>
      <c r="BQ87" s="212"/>
      <c r="BR87" s="212"/>
      <c r="BS87" s="212"/>
      <c r="BT87" s="212"/>
      <c r="BU87" s="212"/>
      <c r="BV87" s="721"/>
      <c r="BW87" s="47"/>
      <c r="BX87" s="47"/>
      <c r="BZ87" s="206"/>
      <c r="CA87" s="211"/>
      <c r="CB87" s="212"/>
      <c r="CC87" s="212"/>
      <c r="CD87" s="212"/>
      <c r="CE87" s="722"/>
      <c r="CF87" s="212"/>
      <c r="CG87" s="212"/>
      <c r="CH87" s="212"/>
      <c r="CI87" s="212"/>
      <c r="CJ87" s="212"/>
      <c r="CK87" s="721"/>
      <c r="CL87" s="47"/>
      <c r="CM87" s="47"/>
      <c r="CO87" s="206"/>
      <c r="CP87" s="211"/>
      <c r="CQ87" s="212"/>
      <c r="CR87" s="212"/>
      <c r="CS87" s="212"/>
      <c r="CT87" s="212"/>
      <c r="CU87" s="722"/>
      <c r="CV87" s="212"/>
      <c r="CW87" s="212"/>
      <c r="CX87" s="212"/>
      <c r="CY87" s="212"/>
      <c r="CZ87" s="721"/>
      <c r="DA87" s="47"/>
      <c r="DB87" s="47"/>
      <c r="DD87" s="206"/>
      <c r="DE87" s="211"/>
      <c r="DF87" s="212"/>
      <c r="DG87" s="212"/>
      <c r="DH87" s="212"/>
      <c r="DI87" s="212"/>
      <c r="DJ87" s="212"/>
      <c r="DK87" s="211"/>
      <c r="DL87" s="212"/>
      <c r="DM87" s="212"/>
      <c r="DN87" s="212"/>
      <c r="DO87" s="721"/>
      <c r="DP87" s="47"/>
      <c r="DQ87" s="47"/>
      <c r="DS87" s="206"/>
      <c r="DT87" s="211"/>
      <c r="DU87" s="212"/>
      <c r="DV87" s="212"/>
      <c r="DW87" s="212"/>
      <c r="DX87" s="212"/>
      <c r="DY87" s="212"/>
      <c r="DZ87" s="212"/>
      <c r="EA87" s="722"/>
      <c r="EB87" s="212"/>
      <c r="EC87" s="212"/>
      <c r="ED87" s="721"/>
      <c r="EE87" s="47"/>
      <c r="EF87" s="47"/>
      <c r="EH87" s="206"/>
      <c r="EI87" s="211"/>
      <c r="EJ87" s="212"/>
      <c r="EK87" s="212"/>
      <c r="EL87" s="212"/>
      <c r="EM87" s="212"/>
      <c r="EN87" s="212"/>
      <c r="EO87" s="212"/>
      <c r="EP87" s="212"/>
      <c r="EQ87" s="722"/>
      <c r="ER87" s="212"/>
      <c r="ES87" s="721"/>
      <c r="ET87" s="47"/>
      <c r="EU87" s="47"/>
      <c r="EW87" s="206"/>
      <c r="EX87" s="211"/>
      <c r="EY87" s="212"/>
      <c r="EZ87" s="212"/>
      <c r="FA87" s="212"/>
      <c r="FB87" s="212"/>
      <c r="FC87" s="212"/>
      <c r="FD87" s="212"/>
      <c r="FE87" s="212"/>
      <c r="FF87" s="212"/>
      <c r="FG87" s="722"/>
      <c r="FH87" s="721"/>
      <c r="FI87" s="47"/>
      <c r="FJ87" s="47"/>
    </row>
    <row r="88" spans="2:166" s="64" customFormat="1" x14ac:dyDescent="0.2">
      <c r="B88" s="9" t="s">
        <v>516</v>
      </c>
      <c r="C88" s="9"/>
      <c r="D88" s="206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52" t="s">
        <v>1</v>
      </c>
      <c r="P88" s="719" t="s">
        <v>7</v>
      </c>
      <c r="Q88" s="206"/>
      <c r="R88" s="206"/>
      <c r="S88" s="211"/>
      <c r="T88" s="212"/>
      <c r="U88" s="212"/>
      <c r="V88" s="212"/>
      <c r="W88" s="212"/>
      <c r="X88" s="212"/>
      <c r="Y88" s="212"/>
      <c r="Z88" s="212"/>
      <c r="AA88" s="212"/>
      <c r="AB88" s="212"/>
      <c r="AC88" s="721"/>
      <c r="AD88" s="47"/>
      <c r="AE88" s="47"/>
      <c r="AF88" s="206"/>
      <c r="AG88" s="206"/>
      <c r="AH88" s="211"/>
      <c r="AI88" s="722"/>
      <c r="AJ88" s="212"/>
      <c r="AK88" s="212"/>
      <c r="AL88" s="212"/>
      <c r="AM88" s="212"/>
      <c r="AN88" s="212"/>
      <c r="AO88" s="212"/>
      <c r="AP88" s="212"/>
      <c r="AQ88" s="212"/>
      <c r="AR88" s="721"/>
      <c r="AS88" s="47"/>
      <c r="AT88" s="47"/>
      <c r="AV88" s="206"/>
      <c r="AW88" s="211"/>
      <c r="AX88" s="212"/>
      <c r="AY88" s="722"/>
      <c r="AZ88" s="212"/>
      <c r="BA88" s="212"/>
      <c r="BB88" s="212"/>
      <c r="BC88" s="212"/>
      <c r="BD88" s="212"/>
      <c r="BE88" s="212"/>
      <c r="BF88" s="212"/>
      <c r="BG88" s="721"/>
      <c r="BH88" s="47"/>
      <c r="BI88" s="47"/>
      <c r="BK88" s="206"/>
      <c r="BL88" s="211"/>
      <c r="BM88" s="212"/>
      <c r="BN88" s="212"/>
      <c r="BO88" s="722"/>
      <c r="BP88" s="212"/>
      <c r="BQ88" s="212"/>
      <c r="BR88" s="212"/>
      <c r="BS88" s="212"/>
      <c r="BT88" s="212"/>
      <c r="BU88" s="212"/>
      <c r="BV88" s="721"/>
      <c r="BW88" s="47"/>
      <c r="BX88" s="47"/>
      <c r="BZ88" s="206"/>
      <c r="CA88" s="211"/>
      <c r="CB88" s="212"/>
      <c r="CC88" s="212"/>
      <c r="CD88" s="212"/>
      <c r="CE88" s="722"/>
      <c r="CF88" s="212"/>
      <c r="CG88" s="212"/>
      <c r="CH88" s="212"/>
      <c r="CI88" s="212"/>
      <c r="CJ88" s="212"/>
      <c r="CK88" s="721"/>
      <c r="CL88" s="47"/>
      <c r="CM88" s="47"/>
      <c r="CO88" s="206"/>
      <c r="CP88" s="211"/>
      <c r="CQ88" s="212"/>
      <c r="CR88" s="212"/>
      <c r="CS88" s="212"/>
      <c r="CT88" s="212"/>
      <c r="CU88" s="722"/>
      <c r="CV88" s="212"/>
      <c r="CW88" s="212"/>
      <c r="CX88" s="212"/>
      <c r="CY88" s="212"/>
      <c r="CZ88" s="721"/>
      <c r="DA88" s="47"/>
      <c r="DB88" s="47"/>
      <c r="DD88" s="206"/>
      <c r="DE88" s="211"/>
      <c r="DF88" s="212"/>
      <c r="DG88" s="212"/>
      <c r="DH88" s="212"/>
      <c r="DI88" s="212"/>
      <c r="DJ88" s="212"/>
      <c r="DK88" s="211"/>
      <c r="DL88" s="212"/>
      <c r="DM88" s="212"/>
      <c r="DN88" s="212"/>
      <c r="DO88" s="721"/>
      <c r="DP88" s="47"/>
      <c r="DQ88" s="47"/>
      <c r="DS88" s="206"/>
      <c r="DT88" s="211"/>
      <c r="DU88" s="212"/>
      <c r="DV88" s="212"/>
      <c r="DW88" s="212"/>
      <c r="DX88" s="212"/>
      <c r="DY88" s="212"/>
      <c r="DZ88" s="212"/>
      <c r="EA88" s="722"/>
      <c r="EB88" s="212"/>
      <c r="EC88" s="212"/>
      <c r="ED88" s="721"/>
      <c r="EE88" s="47"/>
      <c r="EF88" s="47"/>
      <c r="EH88" s="206"/>
      <c r="EI88" s="211"/>
      <c r="EJ88" s="212"/>
      <c r="EK88" s="212"/>
      <c r="EL88" s="212"/>
      <c r="EM88" s="212"/>
      <c r="EN88" s="212"/>
      <c r="EO88" s="212"/>
      <c r="EP88" s="212"/>
      <c r="EQ88" s="722"/>
      <c r="ER88" s="212"/>
      <c r="ES88" s="721"/>
      <c r="ET88" s="47"/>
      <c r="EU88" s="47"/>
      <c r="EW88" s="206"/>
      <c r="EX88" s="211"/>
      <c r="EY88" s="212"/>
      <c r="EZ88" s="212"/>
      <c r="FA88" s="212"/>
      <c r="FB88" s="212"/>
      <c r="FC88" s="212"/>
      <c r="FD88" s="212"/>
      <c r="FE88" s="212"/>
      <c r="FF88" s="212"/>
      <c r="FG88" s="722"/>
      <c r="FH88" s="721"/>
      <c r="FI88" s="47"/>
      <c r="FJ88" s="47"/>
    </row>
    <row r="89" spans="2:166" x14ac:dyDescent="0.2">
      <c r="B89" s="439"/>
      <c r="C89" s="65" t="s">
        <v>521</v>
      </c>
      <c r="E89" s="248">
        <v>3961509</v>
      </c>
      <c r="F89" s="248">
        <v>4159584.45</v>
      </c>
      <c r="G89" s="248">
        <v>4367563.6724999994</v>
      </c>
      <c r="H89" s="248">
        <v>4585941.8561249999</v>
      </c>
      <c r="I89" s="248">
        <v>4815238.9489312507</v>
      </c>
      <c r="J89" s="34">
        <v>5056000.8963778121</v>
      </c>
      <c r="K89" s="247"/>
      <c r="L89" s="247"/>
      <c r="M89" s="247"/>
      <c r="N89" s="247"/>
      <c r="O89" s="205">
        <f>SUM(E89:N89)</f>
        <v>26945838.823934063</v>
      </c>
      <c r="P89" s="47">
        <f>IF(ISERROR(O89/O$93),"",O89/O$93)</f>
        <v>0.74938864558025664</v>
      </c>
      <c r="S89" s="228"/>
      <c r="T89" s="34"/>
      <c r="U89" s="34"/>
      <c r="V89" s="34"/>
      <c r="W89" s="34"/>
      <c r="X89" s="34"/>
      <c r="Y89" s="34"/>
      <c r="Z89" s="34"/>
      <c r="AA89" s="34"/>
      <c r="AB89" s="34"/>
      <c r="AC89" s="49">
        <f>SUM(S89:AB89)</f>
        <v>0</v>
      </c>
      <c r="AD89" s="4"/>
      <c r="AE89" s="47"/>
      <c r="AH89" s="4">
        <f>S89</f>
        <v>0</v>
      </c>
      <c r="AI89" s="257"/>
      <c r="AJ89" s="34"/>
      <c r="AK89" s="34"/>
      <c r="AL89" s="34"/>
      <c r="AM89" s="34"/>
      <c r="AN89" s="34"/>
      <c r="AO89" s="34"/>
      <c r="AP89" s="34"/>
      <c r="AQ89" s="34"/>
      <c r="AR89" s="49">
        <f>SUM(AH89:AQ89)</f>
        <v>0</v>
      </c>
      <c r="AS89" s="4"/>
      <c r="AT89" s="47"/>
      <c r="AW89" s="4">
        <f t="shared" ref="AW89:AX92" si="325">AH89</f>
        <v>0</v>
      </c>
      <c r="AX89" s="262">
        <f t="shared" si="325"/>
        <v>0</v>
      </c>
      <c r="AY89" s="257"/>
      <c r="AZ89" s="34"/>
      <c r="BA89" s="34"/>
      <c r="BB89" s="34"/>
      <c r="BC89" s="34"/>
      <c r="BD89" s="34"/>
      <c r="BE89" s="34"/>
      <c r="BF89" s="34"/>
      <c r="BG89" s="49">
        <f>SUM(AW89:BF89)</f>
        <v>0</v>
      </c>
      <c r="BH89" s="4"/>
      <c r="BI89" s="47"/>
      <c r="BL89" s="4">
        <f t="shared" ref="BL89:BN92" si="326">AW89</f>
        <v>0</v>
      </c>
      <c r="BM89" s="163">
        <f t="shared" si="326"/>
        <v>0</v>
      </c>
      <c r="BN89" s="262">
        <f t="shared" si="326"/>
        <v>0</v>
      </c>
      <c r="BO89" s="257"/>
      <c r="BP89" s="34"/>
      <c r="BQ89" s="34"/>
      <c r="BR89" s="34"/>
      <c r="BS89" s="34"/>
      <c r="BT89" s="34"/>
      <c r="BU89" s="34"/>
      <c r="BV89" s="49">
        <f>SUM(BL89:BU89)</f>
        <v>0</v>
      </c>
      <c r="BW89" s="4"/>
      <c r="BX89" s="47"/>
      <c r="CA89" s="4">
        <f t="shared" ref="CA89:CD92" si="327">BL89</f>
        <v>0</v>
      </c>
      <c r="CB89" s="163">
        <f t="shared" si="327"/>
        <v>0</v>
      </c>
      <c r="CC89" s="163">
        <f t="shared" si="327"/>
        <v>0</v>
      </c>
      <c r="CD89" s="262">
        <f t="shared" si="327"/>
        <v>0</v>
      </c>
      <c r="CE89" s="257"/>
      <c r="CF89" s="34"/>
      <c r="CG89" s="34"/>
      <c r="CH89" s="34"/>
      <c r="CI89" s="34"/>
      <c r="CJ89" s="34"/>
      <c r="CK89" s="49">
        <f>SUM(CA89:CJ89)</f>
        <v>0</v>
      </c>
      <c r="CL89" s="4"/>
      <c r="CM89" s="47"/>
      <c r="CP89" s="4">
        <f t="shared" ref="CP89:CT92" si="328">CA89</f>
        <v>0</v>
      </c>
      <c r="CQ89" s="163">
        <f t="shared" si="328"/>
        <v>0</v>
      </c>
      <c r="CR89" s="163">
        <f t="shared" si="328"/>
        <v>0</v>
      </c>
      <c r="CS89" s="163">
        <f t="shared" si="328"/>
        <v>0</v>
      </c>
      <c r="CT89" s="262">
        <f t="shared" si="328"/>
        <v>0</v>
      </c>
      <c r="CU89" s="257"/>
      <c r="CV89" s="34"/>
      <c r="CW89" s="34"/>
      <c r="CX89" s="34"/>
      <c r="CY89" s="34"/>
      <c r="CZ89" s="49">
        <f>SUM(CP89:CY89)</f>
        <v>0</v>
      </c>
      <c r="DA89" s="4"/>
      <c r="DB89" s="47"/>
      <c r="DE89" s="4">
        <f t="shared" ref="DE89:DJ89" si="329">CP89</f>
        <v>0</v>
      </c>
      <c r="DF89" s="163">
        <f t="shared" si="329"/>
        <v>0</v>
      </c>
      <c r="DG89" s="163">
        <f t="shared" si="329"/>
        <v>0</v>
      </c>
      <c r="DH89" s="163">
        <f t="shared" si="329"/>
        <v>0</v>
      </c>
      <c r="DI89" s="163">
        <f t="shared" si="329"/>
        <v>0</v>
      </c>
      <c r="DJ89" s="163">
        <f t="shared" si="329"/>
        <v>0</v>
      </c>
      <c r="DK89" s="228"/>
      <c r="DL89" s="34"/>
      <c r="DM89" s="34"/>
      <c r="DN89" s="34"/>
      <c r="DO89" s="49">
        <f>SUM(DE89:DN89)</f>
        <v>0</v>
      </c>
      <c r="DP89" s="4"/>
      <c r="DQ89" s="47"/>
      <c r="DT89" s="4">
        <f t="shared" ref="DT89:DZ89" si="330">DE89</f>
        <v>0</v>
      </c>
      <c r="DU89" s="163">
        <f t="shared" si="330"/>
        <v>0</v>
      </c>
      <c r="DV89" s="163">
        <f t="shared" si="330"/>
        <v>0</v>
      </c>
      <c r="DW89" s="163">
        <f t="shared" si="330"/>
        <v>0</v>
      </c>
      <c r="DX89" s="163">
        <f t="shared" si="330"/>
        <v>0</v>
      </c>
      <c r="DY89" s="163">
        <f t="shared" si="330"/>
        <v>0</v>
      </c>
      <c r="DZ89" s="262">
        <f t="shared" si="330"/>
        <v>0</v>
      </c>
      <c r="EA89" s="257"/>
      <c r="EB89" s="34"/>
      <c r="EC89" s="34"/>
      <c r="ED89" s="49">
        <f>SUM(DT89:EC89)</f>
        <v>0</v>
      </c>
      <c r="EE89" s="4"/>
      <c r="EF89" s="47"/>
      <c r="EI89" s="4">
        <f t="shared" ref="EI89:EP89" si="331">DT89</f>
        <v>0</v>
      </c>
      <c r="EJ89" s="163">
        <f t="shared" si="331"/>
        <v>0</v>
      </c>
      <c r="EK89" s="163">
        <f t="shared" si="331"/>
        <v>0</v>
      </c>
      <c r="EL89" s="163">
        <f t="shared" si="331"/>
        <v>0</v>
      </c>
      <c r="EM89" s="163">
        <f t="shared" si="331"/>
        <v>0</v>
      </c>
      <c r="EN89" s="163">
        <f t="shared" si="331"/>
        <v>0</v>
      </c>
      <c r="EO89" s="163">
        <f t="shared" si="331"/>
        <v>0</v>
      </c>
      <c r="EP89" s="262">
        <f t="shared" si="331"/>
        <v>0</v>
      </c>
      <c r="EQ89" s="257"/>
      <c r="ER89" s="34"/>
      <c r="ES89" s="49">
        <f>SUM(EI89:ER89)</f>
        <v>0</v>
      </c>
      <c r="ET89" s="4"/>
      <c r="EU89" s="47"/>
      <c r="EX89" s="4">
        <f t="shared" ref="EX89:FF89" si="332">EI89</f>
        <v>0</v>
      </c>
      <c r="EY89" s="163">
        <f t="shared" si="332"/>
        <v>0</v>
      </c>
      <c r="EZ89" s="163">
        <f t="shared" si="332"/>
        <v>0</v>
      </c>
      <c r="FA89" s="163">
        <f t="shared" si="332"/>
        <v>0</v>
      </c>
      <c r="FB89" s="163">
        <f t="shared" si="332"/>
        <v>0</v>
      </c>
      <c r="FC89" s="163">
        <f t="shared" si="332"/>
        <v>0</v>
      </c>
      <c r="FD89" s="163">
        <f t="shared" si="332"/>
        <v>0</v>
      </c>
      <c r="FE89" s="163">
        <f t="shared" si="332"/>
        <v>0</v>
      </c>
      <c r="FF89" s="262">
        <f t="shared" si="332"/>
        <v>0</v>
      </c>
      <c r="FG89" s="257"/>
      <c r="FH89" s="49">
        <f>SUM(EX89:FG89)</f>
        <v>0</v>
      </c>
      <c r="FI89" s="4"/>
      <c r="FJ89" s="47"/>
    </row>
    <row r="90" spans="2:166" x14ac:dyDescent="0.2">
      <c r="B90" s="439"/>
      <c r="C90" s="65" t="s">
        <v>484</v>
      </c>
      <c r="E90" s="248">
        <v>0</v>
      </c>
      <c r="F90" s="248">
        <v>0</v>
      </c>
      <c r="G90" s="248">
        <v>0</v>
      </c>
      <c r="H90" s="248">
        <v>0</v>
      </c>
      <c r="I90" s="248">
        <v>0</v>
      </c>
      <c r="J90" s="34">
        <v>0</v>
      </c>
      <c r="K90" s="248"/>
      <c r="L90" s="248"/>
      <c r="M90" s="248"/>
      <c r="N90" s="248"/>
      <c r="O90" s="49">
        <f>SUM(E90:N90)</f>
        <v>0</v>
      </c>
      <c r="P90" s="47">
        <f>IF(ISERROR(O90/O$93),"",O90/O$93)</f>
        <v>0</v>
      </c>
      <c r="S90" s="228"/>
      <c r="T90" s="34"/>
      <c r="U90" s="34"/>
      <c r="V90" s="34"/>
      <c r="W90" s="34"/>
      <c r="X90" s="34"/>
      <c r="Y90" s="34"/>
      <c r="Z90" s="34"/>
      <c r="AA90" s="34"/>
      <c r="AB90" s="34"/>
      <c r="AC90" s="49">
        <f>SUM(S90:AB90)</f>
        <v>0</v>
      </c>
      <c r="AD90" s="4"/>
      <c r="AE90" s="47"/>
      <c r="AH90" s="4">
        <f>S90</f>
        <v>0</v>
      </c>
      <c r="AI90" s="257"/>
      <c r="AJ90" s="34"/>
      <c r="AK90" s="34"/>
      <c r="AL90" s="34"/>
      <c r="AM90" s="34"/>
      <c r="AN90" s="34"/>
      <c r="AO90" s="34"/>
      <c r="AP90" s="34"/>
      <c r="AQ90" s="34"/>
      <c r="AR90" s="49">
        <f>SUM(AH90:AQ90)</f>
        <v>0</v>
      </c>
      <c r="AS90" s="4"/>
      <c r="AT90" s="47"/>
      <c r="AW90" s="4">
        <f t="shared" si="325"/>
        <v>0</v>
      </c>
      <c r="AX90" s="262">
        <f t="shared" si="325"/>
        <v>0</v>
      </c>
      <c r="AY90" s="257"/>
      <c r="AZ90" s="34"/>
      <c r="BA90" s="34"/>
      <c r="BB90" s="34"/>
      <c r="BC90" s="34"/>
      <c r="BD90" s="34"/>
      <c r="BE90" s="34"/>
      <c r="BF90" s="34"/>
      <c r="BG90" s="49">
        <f>SUM(AW90:BF90)</f>
        <v>0</v>
      </c>
      <c r="BH90" s="4"/>
      <c r="BI90" s="47"/>
      <c r="BL90" s="4">
        <f t="shared" si="326"/>
        <v>0</v>
      </c>
      <c r="BM90" s="163">
        <f t="shared" si="326"/>
        <v>0</v>
      </c>
      <c r="BN90" s="262">
        <f t="shared" si="326"/>
        <v>0</v>
      </c>
      <c r="BO90" s="257"/>
      <c r="BP90" s="34"/>
      <c r="BQ90" s="34"/>
      <c r="BR90" s="34"/>
      <c r="BS90" s="34"/>
      <c r="BT90" s="34"/>
      <c r="BU90" s="34"/>
      <c r="BV90" s="49">
        <f>SUM(BL90:BU90)</f>
        <v>0</v>
      </c>
      <c r="BW90" s="4"/>
      <c r="BX90" s="47"/>
      <c r="CA90" s="4">
        <f t="shared" si="327"/>
        <v>0</v>
      </c>
      <c r="CB90" s="163">
        <f t="shared" si="327"/>
        <v>0</v>
      </c>
      <c r="CC90" s="163">
        <f t="shared" si="327"/>
        <v>0</v>
      </c>
      <c r="CD90" s="262">
        <f t="shared" si="327"/>
        <v>0</v>
      </c>
      <c r="CE90" s="257"/>
      <c r="CF90" s="34"/>
      <c r="CG90" s="34"/>
      <c r="CH90" s="34"/>
      <c r="CI90" s="34"/>
      <c r="CJ90" s="34"/>
      <c r="CK90" s="49">
        <f>SUM(CA90:CJ90)</f>
        <v>0</v>
      </c>
      <c r="CL90" s="4"/>
      <c r="CM90" s="47"/>
      <c r="CP90" s="4">
        <f t="shared" si="328"/>
        <v>0</v>
      </c>
      <c r="CQ90" s="163">
        <f t="shared" si="328"/>
        <v>0</v>
      </c>
      <c r="CR90" s="163">
        <f t="shared" si="328"/>
        <v>0</v>
      </c>
      <c r="CS90" s="163">
        <f t="shared" si="328"/>
        <v>0</v>
      </c>
      <c r="CT90" s="262">
        <f t="shared" si="328"/>
        <v>0</v>
      </c>
      <c r="CU90" s="257"/>
      <c r="CV90" s="34"/>
      <c r="CW90" s="34"/>
      <c r="CX90" s="34"/>
      <c r="CY90" s="34"/>
      <c r="CZ90" s="49">
        <f>SUM(CP90:CY90)</f>
        <v>0</v>
      </c>
      <c r="DA90" s="4"/>
      <c r="DB90" s="47"/>
      <c r="DE90" s="4">
        <f t="shared" ref="DE90:DJ92" si="333">CP90</f>
        <v>0</v>
      </c>
      <c r="DF90" s="163">
        <f t="shared" si="333"/>
        <v>0</v>
      </c>
      <c r="DG90" s="163">
        <f t="shared" si="333"/>
        <v>0</v>
      </c>
      <c r="DH90" s="163">
        <f t="shared" si="333"/>
        <v>0</v>
      </c>
      <c r="DI90" s="163">
        <f t="shared" si="333"/>
        <v>0</v>
      </c>
      <c r="DJ90" s="163">
        <f t="shared" si="333"/>
        <v>0</v>
      </c>
      <c r="DK90" s="228"/>
      <c r="DL90" s="34"/>
      <c r="DM90" s="34"/>
      <c r="DN90" s="34"/>
      <c r="DO90" s="49">
        <f>SUM(DE90:DN90)</f>
        <v>0</v>
      </c>
      <c r="DP90" s="4"/>
      <c r="DQ90" s="47"/>
      <c r="DT90" s="4">
        <f t="shared" ref="DT90:DZ92" si="334">DE90</f>
        <v>0</v>
      </c>
      <c r="DU90" s="163">
        <f t="shared" si="334"/>
        <v>0</v>
      </c>
      <c r="DV90" s="163">
        <f t="shared" si="334"/>
        <v>0</v>
      </c>
      <c r="DW90" s="163">
        <f t="shared" si="334"/>
        <v>0</v>
      </c>
      <c r="DX90" s="163">
        <f t="shared" si="334"/>
        <v>0</v>
      </c>
      <c r="DY90" s="163">
        <f t="shared" si="334"/>
        <v>0</v>
      </c>
      <c r="DZ90" s="262">
        <f t="shared" si="334"/>
        <v>0</v>
      </c>
      <c r="EA90" s="257"/>
      <c r="EB90" s="34"/>
      <c r="EC90" s="34"/>
      <c r="ED90" s="49">
        <f>SUM(DT90:EC90)</f>
        <v>0</v>
      </c>
      <c r="EE90" s="4"/>
      <c r="EF90" s="47"/>
      <c r="EI90" s="4">
        <f t="shared" ref="EI90:EP92" si="335">DT90</f>
        <v>0</v>
      </c>
      <c r="EJ90" s="163">
        <f t="shared" si="335"/>
        <v>0</v>
      </c>
      <c r="EK90" s="163">
        <f t="shared" si="335"/>
        <v>0</v>
      </c>
      <c r="EL90" s="163">
        <f t="shared" si="335"/>
        <v>0</v>
      </c>
      <c r="EM90" s="163">
        <f t="shared" si="335"/>
        <v>0</v>
      </c>
      <c r="EN90" s="163">
        <f t="shared" si="335"/>
        <v>0</v>
      </c>
      <c r="EO90" s="163">
        <f t="shared" si="335"/>
        <v>0</v>
      </c>
      <c r="EP90" s="262">
        <f t="shared" si="335"/>
        <v>0</v>
      </c>
      <c r="EQ90" s="257"/>
      <c r="ER90" s="34"/>
      <c r="ES90" s="49">
        <f>SUM(EI90:ER90)</f>
        <v>0</v>
      </c>
      <c r="ET90" s="4"/>
      <c r="EU90" s="47"/>
      <c r="EX90" s="4">
        <f t="shared" ref="EX90:FF92" si="336">EI90</f>
        <v>0</v>
      </c>
      <c r="EY90" s="163">
        <f t="shared" si="336"/>
        <v>0</v>
      </c>
      <c r="EZ90" s="163">
        <f t="shared" si="336"/>
        <v>0</v>
      </c>
      <c r="FA90" s="163">
        <f t="shared" si="336"/>
        <v>0</v>
      </c>
      <c r="FB90" s="163">
        <f t="shared" si="336"/>
        <v>0</v>
      </c>
      <c r="FC90" s="163">
        <f t="shared" si="336"/>
        <v>0</v>
      </c>
      <c r="FD90" s="163">
        <f t="shared" si="336"/>
        <v>0</v>
      </c>
      <c r="FE90" s="163">
        <f t="shared" si="336"/>
        <v>0</v>
      </c>
      <c r="FF90" s="262">
        <f t="shared" si="336"/>
        <v>0</v>
      </c>
      <c r="FG90" s="257"/>
      <c r="FH90" s="49">
        <f>SUM(EX90:FG90)</f>
        <v>0</v>
      </c>
      <c r="FI90" s="4"/>
      <c r="FJ90" s="47"/>
    </row>
    <row r="91" spans="2:166" x14ac:dyDescent="0.2">
      <c r="B91" s="720"/>
      <c r="C91" s="698" t="s">
        <v>485</v>
      </c>
      <c r="E91" s="248">
        <v>4149518.8601970342</v>
      </c>
      <c r="F91" s="248">
        <v>3201269.0127803776</v>
      </c>
      <c r="G91" s="248">
        <v>1153007.6648870392</v>
      </c>
      <c r="H91" s="248">
        <v>507460.77549132204</v>
      </c>
      <c r="I91" s="248">
        <v>0</v>
      </c>
      <c r="J91" s="34">
        <v>0</v>
      </c>
      <c r="K91" s="34"/>
      <c r="L91" s="34"/>
      <c r="M91" s="34"/>
      <c r="N91" s="34"/>
      <c r="O91" s="49">
        <f>SUM(E91:N91)</f>
        <v>9011256.3133557718</v>
      </c>
      <c r="P91" s="47">
        <f>IF(ISERROR(O91/O$93),"",O91/O$93)</f>
        <v>0.2506113544197433</v>
      </c>
      <c r="S91" s="228"/>
      <c r="T91" s="34"/>
      <c r="U91" s="34"/>
      <c r="V91" s="34"/>
      <c r="W91" s="34"/>
      <c r="X91" s="34"/>
      <c r="Y91" s="34"/>
      <c r="Z91" s="34"/>
      <c r="AA91" s="34"/>
      <c r="AB91" s="34"/>
      <c r="AC91" s="49">
        <f>SUM(S91:AB91)</f>
        <v>0</v>
      </c>
      <c r="AD91" s="4"/>
      <c r="AE91" s="47"/>
      <c r="AH91" s="4">
        <f>S91</f>
        <v>0</v>
      </c>
      <c r="AI91" s="257"/>
      <c r="AJ91" s="34"/>
      <c r="AK91" s="34"/>
      <c r="AL91" s="34"/>
      <c r="AM91" s="34"/>
      <c r="AN91" s="34"/>
      <c r="AO91" s="34"/>
      <c r="AP91" s="34"/>
      <c r="AQ91" s="34"/>
      <c r="AR91" s="49">
        <f>SUM(AH91:AQ91)</f>
        <v>0</v>
      </c>
      <c r="AS91" s="4"/>
      <c r="AT91" s="47"/>
      <c r="AW91" s="4">
        <f t="shared" si="325"/>
        <v>0</v>
      </c>
      <c r="AX91" s="262">
        <f t="shared" si="325"/>
        <v>0</v>
      </c>
      <c r="AY91" s="257"/>
      <c r="AZ91" s="34"/>
      <c r="BA91" s="34"/>
      <c r="BB91" s="34"/>
      <c r="BC91" s="34"/>
      <c r="BD91" s="34"/>
      <c r="BE91" s="34"/>
      <c r="BF91" s="34"/>
      <c r="BG91" s="49">
        <f>SUM(AW91:BF91)</f>
        <v>0</v>
      </c>
      <c r="BH91" s="4"/>
      <c r="BI91" s="47"/>
      <c r="BL91" s="4">
        <f t="shared" si="326"/>
        <v>0</v>
      </c>
      <c r="BM91" s="163">
        <f t="shared" si="326"/>
        <v>0</v>
      </c>
      <c r="BN91" s="262">
        <f t="shared" si="326"/>
        <v>0</v>
      </c>
      <c r="BO91" s="257"/>
      <c r="BP91" s="34"/>
      <c r="BQ91" s="34"/>
      <c r="BR91" s="34"/>
      <c r="BS91" s="34"/>
      <c r="BT91" s="34"/>
      <c r="BU91" s="34"/>
      <c r="BV91" s="49">
        <f>SUM(BL91:BU91)</f>
        <v>0</v>
      </c>
      <c r="BW91" s="4"/>
      <c r="BX91" s="47"/>
      <c r="CA91" s="4">
        <f t="shared" si="327"/>
        <v>0</v>
      </c>
      <c r="CB91" s="163">
        <f t="shared" si="327"/>
        <v>0</v>
      </c>
      <c r="CC91" s="163">
        <f t="shared" si="327"/>
        <v>0</v>
      </c>
      <c r="CD91" s="262">
        <f t="shared" si="327"/>
        <v>0</v>
      </c>
      <c r="CE91" s="257"/>
      <c r="CF91" s="34"/>
      <c r="CG91" s="34"/>
      <c r="CH91" s="34"/>
      <c r="CI91" s="34"/>
      <c r="CJ91" s="34"/>
      <c r="CK91" s="49">
        <f>SUM(CA91:CJ91)</f>
        <v>0</v>
      </c>
      <c r="CL91" s="4"/>
      <c r="CM91" s="47"/>
      <c r="CP91" s="4">
        <f t="shared" si="328"/>
        <v>0</v>
      </c>
      <c r="CQ91" s="163">
        <f t="shared" si="328"/>
        <v>0</v>
      </c>
      <c r="CR91" s="163">
        <f t="shared" si="328"/>
        <v>0</v>
      </c>
      <c r="CS91" s="163">
        <f t="shared" si="328"/>
        <v>0</v>
      </c>
      <c r="CT91" s="262">
        <f t="shared" si="328"/>
        <v>0</v>
      </c>
      <c r="CU91" s="257"/>
      <c r="CV91" s="34"/>
      <c r="CW91" s="34"/>
      <c r="CX91" s="34"/>
      <c r="CY91" s="34"/>
      <c r="CZ91" s="49">
        <f>SUM(CP91:CY91)</f>
        <v>0</v>
      </c>
      <c r="DA91" s="4"/>
      <c r="DB91" s="47"/>
      <c r="DE91" s="4">
        <f t="shared" si="333"/>
        <v>0</v>
      </c>
      <c r="DF91" s="163">
        <f t="shared" si="333"/>
        <v>0</v>
      </c>
      <c r="DG91" s="163">
        <f t="shared" si="333"/>
        <v>0</v>
      </c>
      <c r="DH91" s="163">
        <f t="shared" si="333"/>
        <v>0</v>
      </c>
      <c r="DI91" s="163">
        <f t="shared" si="333"/>
        <v>0</v>
      </c>
      <c r="DJ91" s="163">
        <f t="shared" si="333"/>
        <v>0</v>
      </c>
      <c r="DK91" s="228"/>
      <c r="DL91" s="34"/>
      <c r="DM91" s="34"/>
      <c r="DN91" s="34"/>
      <c r="DO91" s="49">
        <f>SUM(DE91:DN91)</f>
        <v>0</v>
      </c>
      <c r="DP91" s="4"/>
      <c r="DQ91" s="47"/>
      <c r="DT91" s="4">
        <f t="shared" si="334"/>
        <v>0</v>
      </c>
      <c r="DU91" s="163">
        <f t="shared" si="334"/>
        <v>0</v>
      </c>
      <c r="DV91" s="163">
        <f t="shared" si="334"/>
        <v>0</v>
      </c>
      <c r="DW91" s="163">
        <f t="shared" si="334"/>
        <v>0</v>
      </c>
      <c r="DX91" s="163">
        <f t="shared" si="334"/>
        <v>0</v>
      </c>
      <c r="DY91" s="163">
        <f t="shared" si="334"/>
        <v>0</v>
      </c>
      <c r="DZ91" s="262">
        <f t="shared" si="334"/>
        <v>0</v>
      </c>
      <c r="EA91" s="257"/>
      <c r="EB91" s="34"/>
      <c r="EC91" s="34"/>
      <c r="ED91" s="49">
        <f>SUM(DT91:EC91)</f>
        <v>0</v>
      </c>
      <c r="EE91" s="4"/>
      <c r="EF91" s="47"/>
      <c r="EI91" s="4">
        <f t="shared" si="335"/>
        <v>0</v>
      </c>
      <c r="EJ91" s="163">
        <f t="shared" si="335"/>
        <v>0</v>
      </c>
      <c r="EK91" s="163">
        <f t="shared" si="335"/>
        <v>0</v>
      </c>
      <c r="EL91" s="163">
        <f t="shared" si="335"/>
        <v>0</v>
      </c>
      <c r="EM91" s="163">
        <f t="shared" si="335"/>
        <v>0</v>
      </c>
      <c r="EN91" s="163">
        <f t="shared" si="335"/>
        <v>0</v>
      </c>
      <c r="EO91" s="163">
        <f t="shared" si="335"/>
        <v>0</v>
      </c>
      <c r="EP91" s="262">
        <f t="shared" si="335"/>
        <v>0</v>
      </c>
      <c r="EQ91" s="257"/>
      <c r="ER91" s="34"/>
      <c r="ES91" s="49">
        <f>SUM(EI91:ER91)</f>
        <v>0</v>
      </c>
      <c r="ET91" s="4"/>
      <c r="EU91" s="47"/>
      <c r="EX91" s="4">
        <f t="shared" si="336"/>
        <v>0</v>
      </c>
      <c r="EY91" s="163">
        <f t="shared" si="336"/>
        <v>0</v>
      </c>
      <c r="EZ91" s="163">
        <f t="shared" si="336"/>
        <v>0</v>
      </c>
      <c r="FA91" s="163">
        <f t="shared" si="336"/>
        <v>0</v>
      </c>
      <c r="FB91" s="163">
        <f t="shared" si="336"/>
        <v>0</v>
      </c>
      <c r="FC91" s="163">
        <f t="shared" si="336"/>
        <v>0</v>
      </c>
      <c r="FD91" s="163">
        <f t="shared" si="336"/>
        <v>0</v>
      </c>
      <c r="FE91" s="163">
        <f t="shared" si="336"/>
        <v>0</v>
      </c>
      <c r="FF91" s="262">
        <f t="shared" si="336"/>
        <v>0</v>
      </c>
      <c r="FG91" s="257"/>
      <c r="FH91" s="49">
        <f>SUM(EX91:FG91)</f>
        <v>0</v>
      </c>
      <c r="FI91" s="4"/>
      <c r="FJ91" s="47"/>
    </row>
    <row r="92" spans="2:166" x14ac:dyDescent="0.2">
      <c r="B92" s="720"/>
      <c r="C92" s="698" t="s">
        <v>486</v>
      </c>
      <c r="E92" s="248">
        <v>0</v>
      </c>
      <c r="F92" s="248">
        <v>0</v>
      </c>
      <c r="G92" s="248">
        <v>0</v>
      </c>
      <c r="H92" s="248">
        <v>0</v>
      </c>
      <c r="I92" s="248">
        <v>0</v>
      </c>
      <c r="J92" s="34">
        <v>0</v>
      </c>
      <c r="K92" s="34"/>
      <c r="L92" s="34"/>
      <c r="M92" s="34"/>
      <c r="N92" s="34"/>
      <c r="O92" s="49">
        <f>SUM(E92:N92)</f>
        <v>0</v>
      </c>
      <c r="P92" s="47">
        <f>IF(ISERROR(O92/O$93),"",O92/O$93)</f>
        <v>0</v>
      </c>
      <c r="S92" s="228"/>
      <c r="T92" s="34"/>
      <c r="U92" s="34"/>
      <c r="V92" s="34"/>
      <c r="W92" s="34"/>
      <c r="X92" s="34"/>
      <c r="Y92" s="34"/>
      <c r="Z92" s="34"/>
      <c r="AA92" s="34"/>
      <c r="AB92" s="34"/>
      <c r="AC92" s="49">
        <f>SUM(S92:AB92)</f>
        <v>0</v>
      </c>
      <c r="AD92" s="4"/>
      <c r="AE92" s="47"/>
      <c r="AH92" s="4">
        <f>S92</f>
        <v>0</v>
      </c>
      <c r="AI92" s="257"/>
      <c r="AJ92" s="34"/>
      <c r="AK92" s="34"/>
      <c r="AL92" s="34"/>
      <c r="AM92" s="34"/>
      <c r="AN92" s="34"/>
      <c r="AO92" s="34"/>
      <c r="AP92" s="34"/>
      <c r="AQ92" s="34"/>
      <c r="AR92" s="49">
        <f>SUM(AH92:AQ92)</f>
        <v>0</v>
      </c>
      <c r="AS92" s="4"/>
      <c r="AT92" s="47"/>
      <c r="AW92" s="4">
        <f t="shared" si="325"/>
        <v>0</v>
      </c>
      <c r="AX92" s="262">
        <f t="shared" si="325"/>
        <v>0</v>
      </c>
      <c r="AY92" s="257"/>
      <c r="AZ92" s="34"/>
      <c r="BA92" s="34"/>
      <c r="BB92" s="34"/>
      <c r="BC92" s="34"/>
      <c r="BD92" s="34"/>
      <c r="BE92" s="34"/>
      <c r="BF92" s="34"/>
      <c r="BG92" s="49">
        <f>SUM(AW92:BF92)</f>
        <v>0</v>
      </c>
      <c r="BH92" s="4"/>
      <c r="BI92" s="47"/>
      <c r="BL92" s="4">
        <f t="shared" si="326"/>
        <v>0</v>
      </c>
      <c r="BM92" s="163">
        <f t="shared" si="326"/>
        <v>0</v>
      </c>
      <c r="BN92" s="262">
        <f t="shared" si="326"/>
        <v>0</v>
      </c>
      <c r="BO92" s="257"/>
      <c r="BP92" s="34"/>
      <c r="BQ92" s="34"/>
      <c r="BR92" s="34"/>
      <c r="BS92" s="34"/>
      <c r="BT92" s="34"/>
      <c r="BU92" s="34"/>
      <c r="BV92" s="49">
        <f>SUM(BL92:BU92)</f>
        <v>0</v>
      </c>
      <c r="BW92" s="4"/>
      <c r="BX92" s="47"/>
      <c r="CA92" s="4">
        <f t="shared" si="327"/>
        <v>0</v>
      </c>
      <c r="CB92" s="163">
        <f t="shared" si="327"/>
        <v>0</v>
      </c>
      <c r="CC92" s="163">
        <f t="shared" si="327"/>
        <v>0</v>
      </c>
      <c r="CD92" s="262">
        <f t="shared" si="327"/>
        <v>0</v>
      </c>
      <c r="CE92" s="257"/>
      <c r="CF92" s="34"/>
      <c r="CG92" s="34"/>
      <c r="CH92" s="34"/>
      <c r="CI92" s="34"/>
      <c r="CJ92" s="34"/>
      <c r="CK92" s="49">
        <f>SUM(CA92:CJ92)</f>
        <v>0</v>
      </c>
      <c r="CL92" s="4"/>
      <c r="CM92" s="47"/>
      <c r="CP92" s="4">
        <f t="shared" si="328"/>
        <v>0</v>
      </c>
      <c r="CQ92" s="163">
        <f t="shared" si="328"/>
        <v>0</v>
      </c>
      <c r="CR92" s="163">
        <f t="shared" si="328"/>
        <v>0</v>
      </c>
      <c r="CS92" s="163">
        <f t="shared" si="328"/>
        <v>0</v>
      </c>
      <c r="CT92" s="262">
        <f t="shared" si="328"/>
        <v>0</v>
      </c>
      <c r="CU92" s="257"/>
      <c r="CV92" s="34"/>
      <c r="CW92" s="34"/>
      <c r="CX92" s="34"/>
      <c r="CY92" s="34"/>
      <c r="CZ92" s="49">
        <f>SUM(CP92:CY92)</f>
        <v>0</v>
      </c>
      <c r="DA92" s="4"/>
      <c r="DB92" s="47"/>
      <c r="DE92" s="4">
        <f t="shared" si="333"/>
        <v>0</v>
      </c>
      <c r="DF92" s="163">
        <f t="shared" si="333"/>
        <v>0</v>
      </c>
      <c r="DG92" s="163">
        <f t="shared" si="333"/>
        <v>0</v>
      </c>
      <c r="DH92" s="163">
        <f t="shared" si="333"/>
        <v>0</v>
      </c>
      <c r="DI92" s="163">
        <f t="shared" si="333"/>
        <v>0</v>
      </c>
      <c r="DJ92" s="163">
        <f t="shared" si="333"/>
        <v>0</v>
      </c>
      <c r="DK92" s="228"/>
      <c r="DL92" s="34"/>
      <c r="DM92" s="34"/>
      <c r="DN92" s="34"/>
      <c r="DO92" s="49">
        <f>SUM(DE92:DN92)</f>
        <v>0</v>
      </c>
      <c r="DP92" s="4"/>
      <c r="DQ92" s="47"/>
      <c r="DT92" s="4">
        <f t="shared" si="334"/>
        <v>0</v>
      </c>
      <c r="DU92" s="163">
        <f t="shared" si="334"/>
        <v>0</v>
      </c>
      <c r="DV92" s="163">
        <f t="shared" si="334"/>
        <v>0</v>
      </c>
      <c r="DW92" s="163">
        <f t="shared" si="334"/>
        <v>0</v>
      </c>
      <c r="DX92" s="163">
        <f t="shared" si="334"/>
        <v>0</v>
      </c>
      <c r="DY92" s="163">
        <f t="shared" si="334"/>
        <v>0</v>
      </c>
      <c r="DZ92" s="262">
        <f t="shared" si="334"/>
        <v>0</v>
      </c>
      <c r="EA92" s="257"/>
      <c r="EB92" s="34"/>
      <c r="EC92" s="34"/>
      <c r="ED92" s="49">
        <f>SUM(DT92:EC92)</f>
        <v>0</v>
      </c>
      <c r="EE92" s="4"/>
      <c r="EF92" s="47"/>
      <c r="EI92" s="4">
        <f t="shared" si="335"/>
        <v>0</v>
      </c>
      <c r="EJ92" s="163">
        <f t="shared" si="335"/>
        <v>0</v>
      </c>
      <c r="EK92" s="163">
        <f t="shared" si="335"/>
        <v>0</v>
      </c>
      <c r="EL92" s="163">
        <f t="shared" si="335"/>
        <v>0</v>
      </c>
      <c r="EM92" s="163">
        <f t="shared" si="335"/>
        <v>0</v>
      </c>
      <c r="EN92" s="163">
        <f t="shared" si="335"/>
        <v>0</v>
      </c>
      <c r="EO92" s="163">
        <f t="shared" si="335"/>
        <v>0</v>
      </c>
      <c r="EP92" s="262">
        <f t="shared" si="335"/>
        <v>0</v>
      </c>
      <c r="EQ92" s="257"/>
      <c r="ER92" s="34"/>
      <c r="ES92" s="49">
        <f>SUM(EI92:ER92)</f>
        <v>0</v>
      </c>
      <c r="ET92" s="4"/>
      <c r="EU92" s="47"/>
      <c r="EX92" s="4">
        <f t="shared" si="336"/>
        <v>0</v>
      </c>
      <c r="EY92" s="163">
        <f t="shared" si="336"/>
        <v>0</v>
      </c>
      <c r="EZ92" s="163">
        <f t="shared" si="336"/>
        <v>0</v>
      </c>
      <c r="FA92" s="163">
        <f t="shared" si="336"/>
        <v>0</v>
      </c>
      <c r="FB92" s="163">
        <f t="shared" si="336"/>
        <v>0</v>
      </c>
      <c r="FC92" s="163">
        <f t="shared" si="336"/>
        <v>0</v>
      </c>
      <c r="FD92" s="163">
        <f t="shared" si="336"/>
        <v>0</v>
      </c>
      <c r="FE92" s="163">
        <f t="shared" si="336"/>
        <v>0</v>
      </c>
      <c r="FF92" s="262">
        <f t="shared" si="336"/>
        <v>0</v>
      </c>
      <c r="FG92" s="257"/>
      <c r="FH92" s="49">
        <f>SUM(EX92:FG92)</f>
        <v>0</v>
      </c>
      <c r="FI92" s="4"/>
      <c r="FJ92" s="47"/>
    </row>
    <row r="93" spans="2:166" x14ac:dyDescent="0.2">
      <c r="B93" s="798" t="s">
        <v>517</v>
      </c>
      <c r="C93" s="798" t="s">
        <v>11</v>
      </c>
      <c r="E93" s="61">
        <f t="shared" ref="E93:N93" si="337">SUM(E89:E92)</f>
        <v>8111027.8601970337</v>
      </c>
      <c r="F93" s="61">
        <f t="shared" si="337"/>
        <v>7360853.4627803778</v>
      </c>
      <c r="G93" s="61">
        <f t="shared" si="337"/>
        <v>5520571.3373870384</v>
      </c>
      <c r="H93" s="61">
        <f t="shared" si="337"/>
        <v>5093402.6316163223</v>
      </c>
      <c r="I93" s="61">
        <f t="shared" si="337"/>
        <v>4815238.9489312507</v>
      </c>
      <c r="J93" s="61">
        <f t="shared" si="337"/>
        <v>5056000.8963778121</v>
      </c>
      <c r="K93" s="61">
        <f t="shared" si="337"/>
        <v>0</v>
      </c>
      <c r="L93" s="61">
        <f t="shared" si="337"/>
        <v>0</v>
      </c>
      <c r="M93" s="61">
        <f t="shared" si="337"/>
        <v>0</v>
      </c>
      <c r="N93" s="61">
        <f t="shared" si="337"/>
        <v>0</v>
      </c>
      <c r="O93" s="63">
        <f>SUM(E93:N93)</f>
        <v>35957095.137289837</v>
      </c>
      <c r="P93" s="47">
        <f>IF(ISERROR(O93/O$93),"",O93/O$93)</f>
        <v>1</v>
      </c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4"/>
      <c r="AD93" s="4"/>
      <c r="AE93" s="47"/>
      <c r="AH93" s="718"/>
      <c r="AI93" s="718"/>
      <c r="AJ93" s="718"/>
      <c r="AK93" s="718"/>
      <c r="AL93" s="718"/>
      <c r="AM93" s="718"/>
      <c r="AN93" s="718"/>
      <c r="AO93" s="718"/>
      <c r="AP93" s="718"/>
      <c r="AQ93" s="718"/>
      <c r="AR93" s="4"/>
      <c r="AS93" s="4"/>
      <c r="AT93" s="47"/>
      <c r="AW93" s="718"/>
      <c r="AX93" s="718"/>
      <c r="AY93" s="718"/>
      <c r="AZ93" s="718"/>
      <c r="BA93" s="718"/>
      <c r="BB93" s="718"/>
      <c r="BC93" s="718"/>
      <c r="BD93" s="718"/>
      <c r="BE93" s="718"/>
      <c r="BF93" s="718"/>
      <c r="BG93" s="4"/>
      <c r="BH93" s="4"/>
      <c r="BI93" s="47"/>
      <c r="BL93" s="718"/>
      <c r="BM93" s="718"/>
      <c r="BN93" s="718"/>
      <c r="BO93" s="718"/>
      <c r="BP93" s="718"/>
      <c r="BQ93" s="718"/>
      <c r="BR93" s="718"/>
      <c r="BS93" s="718"/>
      <c r="BT93" s="718"/>
      <c r="BU93" s="718"/>
      <c r="BV93" s="4"/>
      <c r="BW93" s="4"/>
      <c r="BX93" s="47"/>
      <c r="CA93" s="718"/>
      <c r="CB93" s="718"/>
      <c r="CC93" s="718"/>
      <c r="CD93" s="718"/>
      <c r="CE93" s="718"/>
      <c r="CF93" s="718"/>
      <c r="CG93" s="718"/>
      <c r="CH93" s="718"/>
      <c r="CI93" s="718"/>
      <c r="CJ93" s="718"/>
      <c r="CK93" s="4"/>
      <c r="CL93" s="4"/>
      <c r="CM93" s="47"/>
      <c r="CP93" s="718"/>
      <c r="CQ93" s="718"/>
      <c r="CR93" s="718"/>
      <c r="CS93" s="718"/>
      <c r="CT93" s="718"/>
      <c r="CU93" s="718"/>
      <c r="CV93" s="718"/>
      <c r="CW93" s="718"/>
      <c r="CX93" s="718"/>
      <c r="CY93" s="718"/>
      <c r="CZ93" s="4"/>
      <c r="DA93" s="4"/>
      <c r="DB93" s="47"/>
      <c r="DE93" s="718"/>
      <c r="DF93" s="718"/>
      <c r="DG93" s="718"/>
      <c r="DH93" s="718"/>
      <c r="DI93" s="718"/>
      <c r="DJ93" s="718"/>
      <c r="DK93" s="718"/>
      <c r="DL93" s="718"/>
      <c r="DM93" s="718"/>
      <c r="DN93" s="718"/>
      <c r="DO93" s="4"/>
      <c r="DP93" s="4"/>
      <c r="DQ93" s="47"/>
      <c r="DT93" s="718"/>
      <c r="DU93" s="718"/>
      <c r="DV93" s="718"/>
      <c r="DW93" s="718"/>
      <c r="DX93" s="718"/>
      <c r="DY93" s="718"/>
      <c r="DZ93" s="718"/>
      <c r="EA93" s="718"/>
      <c r="EB93" s="718"/>
      <c r="EC93" s="718"/>
      <c r="ED93" s="4"/>
      <c r="EE93" s="4"/>
      <c r="EF93" s="47"/>
      <c r="EI93" s="718"/>
      <c r="EJ93" s="718"/>
      <c r="EK93" s="718"/>
      <c r="EL93" s="718"/>
      <c r="EM93" s="718"/>
      <c r="EN93" s="718"/>
      <c r="EO93" s="718"/>
      <c r="EP93" s="718"/>
      <c r="EQ93" s="718"/>
      <c r="ER93" s="718"/>
      <c r="ES93" s="4"/>
      <c r="ET93" s="4"/>
      <c r="EU93" s="47"/>
      <c r="EX93" s="718"/>
      <c r="EY93" s="718"/>
      <c r="EZ93" s="718"/>
      <c r="FA93" s="718"/>
      <c r="FB93" s="718"/>
      <c r="FC93" s="718"/>
      <c r="FD93" s="718"/>
      <c r="FE93" s="718"/>
      <c r="FF93" s="718"/>
      <c r="FG93" s="718"/>
      <c r="FH93" s="4"/>
      <c r="FI93" s="4"/>
      <c r="FJ93" s="47"/>
    </row>
    <row r="94" spans="2:166" ht="6.6" customHeight="1" x14ac:dyDescent="0.2">
      <c r="B94" s="716"/>
      <c r="C94" s="452"/>
      <c r="E94" s="718"/>
      <c r="F94" s="718"/>
      <c r="G94" s="718"/>
      <c r="H94" s="718"/>
      <c r="I94" s="718"/>
      <c r="J94" s="718"/>
      <c r="K94" s="718"/>
      <c r="L94" s="718"/>
      <c r="M94" s="718"/>
      <c r="N94" s="718"/>
      <c r="O94" s="4"/>
      <c r="P94" s="47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4"/>
      <c r="AD94" s="4"/>
      <c r="AE94" s="47"/>
      <c r="AH94" s="718"/>
      <c r="AI94" s="718"/>
      <c r="AJ94" s="718"/>
      <c r="AK94" s="718"/>
      <c r="AL94" s="718"/>
      <c r="AM94" s="718"/>
      <c r="AN94" s="718"/>
      <c r="AO94" s="718"/>
      <c r="AP94" s="718"/>
      <c r="AQ94" s="718"/>
      <c r="AR94" s="4"/>
      <c r="AS94" s="4"/>
      <c r="AT94" s="47"/>
      <c r="AW94" s="718"/>
      <c r="AX94" s="718"/>
      <c r="AY94" s="718"/>
      <c r="AZ94" s="718"/>
      <c r="BA94" s="718"/>
      <c r="BB94" s="718"/>
      <c r="BC94" s="718"/>
      <c r="BD94" s="718"/>
      <c r="BE94" s="718"/>
      <c r="BF94" s="718"/>
      <c r="BG94" s="4"/>
      <c r="BH94" s="4"/>
      <c r="BI94" s="47"/>
      <c r="BL94" s="718"/>
      <c r="BM94" s="718"/>
      <c r="BN94" s="718"/>
      <c r="BO94" s="718"/>
      <c r="BP94" s="718"/>
      <c r="BQ94" s="718"/>
      <c r="BR94" s="718"/>
      <c r="BS94" s="718"/>
      <c r="BT94" s="718"/>
      <c r="BU94" s="718"/>
      <c r="BV94" s="4"/>
      <c r="BW94" s="4"/>
      <c r="BX94" s="47"/>
      <c r="CA94" s="718"/>
      <c r="CB94" s="718"/>
      <c r="CC94" s="718"/>
      <c r="CD94" s="718"/>
      <c r="CE94" s="718"/>
      <c r="CF94" s="718"/>
      <c r="CG94" s="718"/>
      <c r="CH94" s="718"/>
      <c r="CI94" s="718"/>
      <c r="CJ94" s="718"/>
      <c r="CK94" s="4"/>
      <c r="CL94" s="4"/>
      <c r="CM94" s="47"/>
      <c r="CP94" s="718"/>
      <c r="CQ94" s="718"/>
      <c r="CR94" s="718"/>
      <c r="CS94" s="718"/>
      <c r="CT94" s="718"/>
      <c r="CU94" s="718"/>
      <c r="CV94" s="718"/>
      <c r="CW94" s="718"/>
      <c r="CX94" s="718"/>
      <c r="CY94" s="718"/>
      <c r="CZ94" s="4"/>
      <c r="DA94" s="4"/>
      <c r="DB94" s="47"/>
      <c r="DE94" s="718"/>
      <c r="DF94" s="718"/>
      <c r="DG94" s="718"/>
      <c r="DH94" s="718"/>
      <c r="DI94" s="718"/>
      <c r="DJ94" s="718"/>
      <c r="DK94" s="718"/>
      <c r="DL94" s="718"/>
      <c r="DM94" s="718"/>
      <c r="DN94" s="718"/>
      <c r="DO94" s="4"/>
      <c r="DP94" s="4"/>
      <c r="DQ94" s="47"/>
      <c r="DT94" s="718"/>
      <c r="DU94" s="718"/>
      <c r="DV94" s="718"/>
      <c r="DW94" s="718"/>
      <c r="DX94" s="718"/>
      <c r="DY94" s="718"/>
      <c r="DZ94" s="718"/>
      <c r="EA94" s="718"/>
      <c r="EB94" s="718"/>
      <c r="EC94" s="718"/>
      <c r="ED94" s="4"/>
      <c r="EE94" s="4"/>
      <c r="EF94" s="47"/>
      <c r="EI94" s="718"/>
      <c r="EJ94" s="718"/>
      <c r="EK94" s="718"/>
      <c r="EL94" s="718"/>
      <c r="EM94" s="718"/>
      <c r="EN94" s="718"/>
      <c r="EO94" s="718"/>
      <c r="EP94" s="718"/>
      <c r="EQ94" s="718"/>
      <c r="ER94" s="718"/>
      <c r="ES94" s="4"/>
      <c r="ET94" s="4"/>
      <c r="EU94" s="47"/>
      <c r="EX94" s="718"/>
      <c r="EY94" s="718"/>
      <c r="EZ94" s="718"/>
      <c r="FA94" s="718"/>
      <c r="FB94" s="718"/>
      <c r="FC94" s="718"/>
      <c r="FD94" s="718"/>
      <c r="FE94" s="718"/>
      <c r="FF94" s="718"/>
      <c r="FG94" s="718"/>
      <c r="FH94" s="4"/>
      <c r="FI94" s="4"/>
      <c r="FJ94" s="47"/>
    </row>
    <row r="95" spans="2:166" x14ac:dyDescent="0.2">
      <c r="B95" s="438" t="s">
        <v>518</v>
      </c>
      <c r="C95" s="438"/>
      <c r="E95" s="254">
        <f t="shared" ref="E95:J95" si="338">E93-E86</f>
        <v>-1778365.2257987298</v>
      </c>
      <c r="F95" s="254">
        <f t="shared" si="338"/>
        <v>-2619220.1013657628</v>
      </c>
      <c r="G95" s="254">
        <f t="shared" si="338"/>
        <v>-4612030.6595481578</v>
      </c>
      <c r="H95" s="254">
        <f t="shared" si="338"/>
        <v>-5130992.285523368</v>
      </c>
      <c r="I95" s="254">
        <f t="shared" si="338"/>
        <v>-5545661.391873505</v>
      </c>
      <c r="J95" s="254">
        <f t="shared" si="338"/>
        <v>-5516261.1838532547</v>
      </c>
      <c r="K95" s="254">
        <f ca="1">IF(K76="",K86,K86-K76)</f>
        <v>0</v>
      </c>
      <c r="L95" s="254">
        <f ca="1">IF(L76="",L86,L86-L76)</f>
        <v>0</v>
      </c>
      <c r="M95" s="254">
        <f ca="1">IF(M76="",M86,M86-M76)</f>
        <v>0</v>
      </c>
      <c r="N95" s="254">
        <f ca="1">IF(N76="",N86,N86-N76)</f>
        <v>0</v>
      </c>
      <c r="O95" s="254">
        <f ca="1">SUM(E95:N95)</f>
        <v>-25202530.847962774</v>
      </c>
      <c r="P95" s="47">
        <f ca="1">IF(ISERROR(O95/O$95),"",O95/O$95)</f>
        <v>1</v>
      </c>
      <c r="S95" s="254">
        <f t="shared" ref="S95:AB95" si="339">IF(S76="",S86,S86-S76)</f>
        <v>0</v>
      </c>
      <c r="T95" s="254">
        <f t="shared" si="339"/>
        <v>0</v>
      </c>
      <c r="U95" s="254">
        <f t="shared" si="339"/>
        <v>0</v>
      </c>
      <c r="V95" s="254">
        <f t="shared" si="339"/>
        <v>0</v>
      </c>
      <c r="W95" s="254">
        <f t="shared" si="339"/>
        <v>0</v>
      </c>
      <c r="X95" s="254">
        <f t="shared" si="339"/>
        <v>0</v>
      </c>
      <c r="Y95" s="254">
        <f t="shared" si="339"/>
        <v>0</v>
      </c>
      <c r="Z95" s="254">
        <f t="shared" si="339"/>
        <v>0</v>
      </c>
      <c r="AA95" s="254">
        <f t="shared" si="339"/>
        <v>0</v>
      </c>
      <c r="AB95" s="254">
        <f t="shared" si="339"/>
        <v>0</v>
      </c>
      <c r="AC95" s="42">
        <f>SUM(S95:AB95)</f>
        <v>0</v>
      </c>
      <c r="AD95" s="47"/>
      <c r="AE95" s="47"/>
      <c r="AH95" s="254">
        <f t="shared" ref="AH95:AQ95" si="340">IF(AH76="",AH86,AH86-AH76)</f>
        <v>0</v>
      </c>
      <c r="AI95" s="254">
        <f t="shared" si="340"/>
        <v>0</v>
      </c>
      <c r="AJ95" s="254">
        <f t="shared" si="340"/>
        <v>0</v>
      </c>
      <c r="AK95" s="254">
        <f t="shared" si="340"/>
        <v>0</v>
      </c>
      <c r="AL95" s="254">
        <f t="shared" si="340"/>
        <v>0</v>
      </c>
      <c r="AM95" s="254">
        <f t="shared" si="340"/>
        <v>0</v>
      </c>
      <c r="AN95" s="254">
        <f t="shared" si="340"/>
        <v>0</v>
      </c>
      <c r="AO95" s="254">
        <f t="shared" si="340"/>
        <v>0</v>
      </c>
      <c r="AP95" s="254">
        <f t="shared" si="340"/>
        <v>0</v>
      </c>
      <c r="AQ95" s="254">
        <f t="shared" si="340"/>
        <v>0</v>
      </c>
      <c r="AR95" s="42">
        <f>SUM(AH95:AQ95)</f>
        <v>0</v>
      </c>
      <c r="AS95" s="47"/>
      <c r="AT95" s="47"/>
      <c r="AW95" s="254">
        <f t="shared" ref="AW95:BF95" si="341">IF(AW76="",AW86,AW86-AW76)</f>
        <v>0</v>
      </c>
      <c r="AX95" s="254">
        <f t="shared" si="341"/>
        <v>0</v>
      </c>
      <c r="AY95" s="254">
        <f t="shared" si="341"/>
        <v>0</v>
      </c>
      <c r="AZ95" s="254">
        <f t="shared" si="341"/>
        <v>0</v>
      </c>
      <c r="BA95" s="254">
        <f t="shared" si="341"/>
        <v>0</v>
      </c>
      <c r="BB95" s="254">
        <f t="shared" si="341"/>
        <v>0</v>
      </c>
      <c r="BC95" s="254">
        <f t="shared" si="341"/>
        <v>0</v>
      </c>
      <c r="BD95" s="254">
        <f t="shared" si="341"/>
        <v>0</v>
      </c>
      <c r="BE95" s="254">
        <f t="shared" si="341"/>
        <v>0</v>
      </c>
      <c r="BF95" s="254">
        <f t="shared" si="341"/>
        <v>0</v>
      </c>
      <c r="BG95" s="42">
        <f>SUM(AW95:BF95)</f>
        <v>0</v>
      </c>
      <c r="BH95" s="47"/>
      <c r="BI95" s="47"/>
      <c r="BL95" s="254">
        <f t="shared" ref="BL95:BU95" si="342">IF(BL76="",BL86,BL86-BL76)</f>
        <v>0</v>
      </c>
      <c r="BM95" s="254">
        <f t="shared" si="342"/>
        <v>0</v>
      </c>
      <c r="BN95" s="254">
        <f t="shared" si="342"/>
        <v>0</v>
      </c>
      <c r="BO95" s="254">
        <f t="shared" si="342"/>
        <v>0</v>
      </c>
      <c r="BP95" s="254">
        <f t="shared" si="342"/>
        <v>0</v>
      </c>
      <c r="BQ95" s="254">
        <f t="shared" si="342"/>
        <v>0</v>
      </c>
      <c r="BR95" s="254">
        <f t="shared" si="342"/>
        <v>0</v>
      </c>
      <c r="BS95" s="254">
        <f t="shared" si="342"/>
        <v>0</v>
      </c>
      <c r="BT95" s="254">
        <f t="shared" si="342"/>
        <v>0</v>
      </c>
      <c r="BU95" s="254">
        <f t="shared" si="342"/>
        <v>0</v>
      </c>
      <c r="BV95" s="42">
        <f>SUM(BL95:BU95)</f>
        <v>0</v>
      </c>
      <c r="BW95" s="47"/>
      <c r="BX95" s="47"/>
      <c r="CA95" s="254">
        <f t="shared" ref="CA95:CJ95" si="343">IF(CA76="",CA86,CA86-CA76)</f>
        <v>0</v>
      </c>
      <c r="CB95" s="254">
        <f t="shared" si="343"/>
        <v>0</v>
      </c>
      <c r="CC95" s="254">
        <f t="shared" si="343"/>
        <v>0</v>
      </c>
      <c r="CD95" s="254">
        <f t="shared" si="343"/>
        <v>0</v>
      </c>
      <c r="CE95" s="254">
        <f t="shared" si="343"/>
        <v>0</v>
      </c>
      <c r="CF95" s="254">
        <f t="shared" si="343"/>
        <v>0</v>
      </c>
      <c r="CG95" s="254">
        <f t="shared" si="343"/>
        <v>0</v>
      </c>
      <c r="CH95" s="254">
        <f t="shared" si="343"/>
        <v>0</v>
      </c>
      <c r="CI95" s="254">
        <f t="shared" si="343"/>
        <v>0</v>
      </c>
      <c r="CJ95" s="254">
        <f t="shared" si="343"/>
        <v>0</v>
      </c>
      <c r="CK95" s="42">
        <f>SUM(CA95:CJ95)</f>
        <v>0</v>
      </c>
      <c r="CL95" s="47"/>
      <c r="CM95" s="47"/>
      <c r="CP95" s="254">
        <f t="shared" ref="CP95:CY95" si="344">IF(CP76="",CP86,CP86-CP76)</f>
        <v>0</v>
      </c>
      <c r="CQ95" s="254">
        <f t="shared" si="344"/>
        <v>0</v>
      </c>
      <c r="CR95" s="254">
        <f t="shared" si="344"/>
        <v>0</v>
      </c>
      <c r="CS95" s="254">
        <f t="shared" si="344"/>
        <v>0</v>
      </c>
      <c r="CT95" s="254">
        <f t="shared" si="344"/>
        <v>0</v>
      </c>
      <c r="CU95" s="254">
        <f t="shared" si="344"/>
        <v>0</v>
      </c>
      <c r="CV95" s="254">
        <f t="shared" si="344"/>
        <v>0</v>
      </c>
      <c r="CW95" s="254">
        <f t="shared" si="344"/>
        <v>0</v>
      </c>
      <c r="CX95" s="254">
        <f t="shared" si="344"/>
        <v>0</v>
      </c>
      <c r="CY95" s="254">
        <f t="shared" si="344"/>
        <v>0</v>
      </c>
      <c r="CZ95" s="42">
        <f>SUM(CP95:CY95)</f>
        <v>0</v>
      </c>
      <c r="DA95" s="47"/>
      <c r="DB95" s="47"/>
      <c r="DE95" s="254">
        <f t="shared" ref="DE95:DN95" si="345">IF(DE76="",DE86,DE86-DE76)</f>
        <v>0</v>
      </c>
      <c r="DF95" s="254">
        <f t="shared" si="345"/>
        <v>0</v>
      </c>
      <c r="DG95" s="254">
        <f t="shared" si="345"/>
        <v>0</v>
      </c>
      <c r="DH95" s="254">
        <f t="shared" si="345"/>
        <v>0</v>
      </c>
      <c r="DI95" s="254">
        <f t="shared" si="345"/>
        <v>0</v>
      </c>
      <c r="DJ95" s="254">
        <f t="shared" si="345"/>
        <v>0</v>
      </c>
      <c r="DK95" s="254">
        <f t="shared" si="345"/>
        <v>0</v>
      </c>
      <c r="DL95" s="254">
        <f t="shared" si="345"/>
        <v>0</v>
      </c>
      <c r="DM95" s="254">
        <f t="shared" si="345"/>
        <v>0</v>
      </c>
      <c r="DN95" s="254">
        <f t="shared" si="345"/>
        <v>0</v>
      </c>
      <c r="DO95" s="42">
        <f>SUM(DE95:DN95)</f>
        <v>0</v>
      </c>
      <c r="DP95" s="47"/>
      <c r="DQ95" s="47"/>
      <c r="DT95" s="254">
        <f t="shared" ref="DT95:EC95" si="346">IF(DT76="",DT86,DT86-DT76)</f>
        <v>0</v>
      </c>
      <c r="DU95" s="254">
        <f t="shared" si="346"/>
        <v>0</v>
      </c>
      <c r="DV95" s="254">
        <f t="shared" si="346"/>
        <v>0</v>
      </c>
      <c r="DW95" s="254">
        <f t="shared" si="346"/>
        <v>0</v>
      </c>
      <c r="DX95" s="254">
        <f t="shared" si="346"/>
        <v>0</v>
      </c>
      <c r="DY95" s="254">
        <f t="shared" si="346"/>
        <v>0</v>
      </c>
      <c r="DZ95" s="254">
        <f t="shared" si="346"/>
        <v>0</v>
      </c>
      <c r="EA95" s="254">
        <f t="shared" si="346"/>
        <v>0</v>
      </c>
      <c r="EB95" s="254">
        <f t="shared" si="346"/>
        <v>0</v>
      </c>
      <c r="EC95" s="254">
        <f t="shared" si="346"/>
        <v>0</v>
      </c>
      <c r="ED95" s="42">
        <f>SUM(DT95:EC95)</f>
        <v>0</v>
      </c>
      <c r="EE95" s="47"/>
      <c r="EF95" s="47"/>
      <c r="EI95" s="254">
        <f t="shared" ref="EI95:ER95" si="347">IF(EI76="",EI86,EI86-EI76)</f>
        <v>0</v>
      </c>
      <c r="EJ95" s="254">
        <f t="shared" si="347"/>
        <v>0</v>
      </c>
      <c r="EK95" s="254">
        <f t="shared" si="347"/>
        <v>0</v>
      </c>
      <c r="EL95" s="254">
        <f t="shared" si="347"/>
        <v>0</v>
      </c>
      <c r="EM95" s="254">
        <f t="shared" si="347"/>
        <v>0</v>
      </c>
      <c r="EN95" s="254">
        <f t="shared" si="347"/>
        <v>0</v>
      </c>
      <c r="EO95" s="254">
        <f t="shared" si="347"/>
        <v>0</v>
      </c>
      <c r="EP95" s="254">
        <f t="shared" si="347"/>
        <v>0</v>
      </c>
      <c r="EQ95" s="254">
        <f t="shared" si="347"/>
        <v>0</v>
      </c>
      <c r="ER95" s="254">
        <f t="shared" si="347"/>
        <v>0</v>
      </c>
      <c r="ES95" s="42">
        <f>SUM(EI95:ER95)</f>
        <v>0</v>
      </c>
      <c r="ET95" s="47"/>
      <c r="EU95" s="47"/>
      <c r="EX95" s="254">
        <f t="shared" ref="EX95:FG95" si="348">IF(EX76="",EX86,EX86-EX76)</f>
        <v>0</v>
      </c>
      <c r="EY95" s="254">
        <f t="shared" si="348"/>
        <v>0</v>
      </c>
      <c r="EZ95" s="254">
        <f t="shared" si="348"/>
        <v>0</v>
      </c>
      <c r="FA95" s="254">
        <f t="shared" si="348"/>
        <v>0</v>
      </c>
      <c r="FB95" s="254">
        <f t="shared" si="348"/>
        <v>0</v>
      </c>
      <c r="FC95" s="254">
        <f t="shared" si="348"/>
        <v>0</v>
      </c>
      <c r="FD95" s="254">
        <f t="shared" si="348"/>
        <v>0</v>
      </c>
      <c r="FE95" s="254">
        <f t="shared" si="348"/>
        <v>0</v>
      </c>
      <c r="FF95" s="254">
        <f t="shared" si="348"/>
        <v>0</v>
      </c>
      <c r="FG95" s="254">
        <f t="shared" si="348"/>
        <v>0</v>
      </c>
      <c r="FH95" s="42">
        <f>SUM(EX95:FG95)</f>
        <v>0</v>
      </c>
      <c r="FI95" s="47"/>
      <c r="FJ95" s="47"/>
    </row>
    <row r="96" spans="2:166" hidden="1" x14ac:dyDescent="0.2">
      <c r="B96" s="723" t="s">
        <v>219</v>
      </c>
      <c r="C96" s="209"/>
      <c r="D96" s="724"/>
      <c r="E96" s="725">
        <f>E95</f>
        <v>-1778365.2257987298</v>
      </c>
      <c r="F96" s="725">
        <f>E96+F95</f>
        <v>-4397585.3271644926</v>
      </c>
      <c r="G96" s="725">
        <f>F96+G95</f>
        <v>-9009615.9867126495</v>
      </c>
      <c r="H96" s="725">
        <f t="shared" ref="H96:N96" si="349">G96+H95</f>
        <v>-14140608.272236018</v>
      </c>
      <c r="I96" s="725">
        <f t="shared" si="349"/>
        <v>-19686269.664109521</v>
      </c>
      <c r="J96" s="725">
        <f t="shared" si="349"/>
        <v>-25202530.847962774</v>
      </c>
      <c r="K96" s="725">
        <f t="shared" ca="1" si="349"/>
        <v>-25202530.847962774</v>
      </c>
      <c r="L96" s="725">
        <f t="shared" ca="1" si="349"/>
        <v>-25202530.847962774</v>
      </c>
      <c r="M96" s="725">
        <f t="shared" ca="1" si="349"/>
        <v>-25202530.847962774</v>
      </c>
      <c r="N96" s="725">
        <f t="shared" ca="1" si="349"/>
        <v>-25202530.847962774</v>
      </c>
      <c r="O96" s="725">
        <f ca="1">N96</f>
        <v>-25202530.847962774</v>
      </c>
      <c r="P96" s="47"/>
      <c r="S96" s="196">
        <f>S95</f>
        <v>0</v>
      </c>
      <c r="T96" s="196">
        <f t="shared" ref="T96:AB96" si="350">S96+T95</f>
        <v>0</v>
      </c>
      <c r="U96" s="196">
        <f t="shared" si="350"/>
        <v>0</v>
      </c>
      <c r="V96" s="196">
        <f t="shared" si="350"/>
        <v>0</v>
      </c>
      <c r="W96" s="196">
        <f t="shared" si="350"/>
        <v>0</v>
      </c>
      <c r="X96" s="196">
        <f t="shared" si="350"/>
        <v>0</v>
      </c>
      <c r="Y96" s="196">
        <f t="shared" si="350"/>
        <v>0</v>
      </c>
      <c r="Z96" s="196">
        <f t="shared" si="350"/>
        <v>0</v>
      </c>
      <c r="AA96" s="196">
        <f t="shared" si="350"/>
        <v>0</v>
      </c>
      <c r="AB96" s="196">
        <f t="shared" si="350"/>
        <v>0</v>
      </c>
      <c r="AC96" s="196">
        <f>AB96</f>
        <v>0</v>
      </c>
      <c r="AD96" s="196"/>
      <c r="AH96" s="196">
        <f>AH95</f>
        <v>0</v>
      </c>
      <c r="AI96" s="196">
        <f t="shared" ref="AI96:AQ96" si="351">AH96+AI95</f>
        <v>0</v>
      </c>
      <c r="AJ96" s="196">
        <f t="shared" si="351"/>
        <v>0</v>
      </c>
      <c r="AK96" s="196">
        <f t="shared" si="351"/>
        <v>0</v>
      </c>
      <c r="AL96" s="196">
        <f t="shared" si="351"/>
        <v>0</v>
      </c>
      <c r="AM96" s="196">
        <f t="shared" si="351"/>
        <v>0</v>
      </c>
      <c r="AN96" s="196">
        <f t="shared" si="351"/>
        <v>0</v>
      </c>
      <c r="AO96" s="196">
        <f t="shared" si="351"/>
        <v>0</v>
      </c>
      <c r="AP96" s="196">
        <f t="shared" si="351"/>
        <v>0</v>
      </c>
      <c r="AQ96" s="196">
        <f t="shared" si="351"/>
        <v>0</v>
      </c>
      <c r="AR96" s="196">
        <f>AQ96</f>
        <v>0</v>
      </c>
      <c r="AS96" s="196"/>
      <c r="AW96" s="196">
        <f>AW95</f>
        <v>0</v>
      </c>
      <c r="AX96" s="196">
        <f t="shared" ref="AX96:BF96" si="352">AW96+AX95</f>
        <v>0</v>
      </c>
      <c r="AY96" s="196">
        <f t="shared" si="352"/>
        <v>0</v>
      </c>
      <c r="AZ96" s="196">
        <f t="shared" si="352"/>
        <v>0</v>
      </c>
      <c r="BA96" s="196">
        <f t="shared" si="352"/>
        <v>0</v>
      </c>
      <c r="BB96" s="196">
        <f t="shared" si="352"/>
        <v>0</v>
      </c>
      <c r="BC96" s="196">
        <f t="shared" si="352"/>
        <v>0</v>
      </c>
      <c r="BD96" s="196">
        <f t="shared" si="352"/>
        <v>0</v>
      </c>
      <c r="BE96" s="196">
        <f t="shared" si="352"/>
        <v>0</v>
      </c>
      <c r="BF96" s="196">
        <f t="shared" si="352"/>
        <v>0</v>
      </c>
      <c r="BG96" s="196">
        <f>BF96</f>
        <v>0</v>
      </c>
      <c r="BH96" s="196"/>
      <c r="BL96" s="196">
        <f>BL95</f>
        <v>0</v>
      </c>
      <c r="BM96" s="196">
        <f t="shared" ref="BM96:BU96" si="353">BL96+BM95</f>
        <v>0</v>
      </c>
      <c r="BN96" s="196">
        <f t="shared" si="353"/>
        <v>0</v>
      </c>
      <c r="BO96" s="196">
        <f t="shared" si="353"/>
        <v>0</v>
      </c>
      <c r="BP96" s="196">
        <f t="shared" si="353"/>
        <v>0</v>
      </c>
      <c r="BQ96" s="196">
        <f t="shared" si="353"/>
        <v>0</v>
      </c>
      <c r="BR96" s="196">
        <f t="shared" si="353"/>
        <v>0</v>
      </c>
      <c r="BS96" s="196">
        <f t="shared" si="353"/>
        <v>0</v>
      </c>
      <c r="BT96" s="196">
        <f t="shared" si="353"/>
        <v>0</v>
      </c>
      <c r="BU96" s="196">
        <f t="shared" si="353"/>
        <v>0</v>
      </c>
      <c r="BV96" s="196">
        <f>BU96</f>
        <v>0</v>
      </c>
      <c r="BW96" s="196"/>
      <c r="CA96" s="196">
        <f>CA95</f>
        <v>0</v>
      </c>
      <c r="CB96" s="196">
        <f t="shared" ref="CB96:CJ96" si="354">CA96+CB95</f>
        <v>0</v>
      </c>
      <c r="CC96" s="196">
        <f t="shared" si="354"/>
        <v>0</v>
      </c>
      <c r="CD96" s="196">
        <f t="shared" si="354"/>
        <v>0</v>
      </c>
      <c r="CE96" s="196">
        <f t="shared" si="354"/>
        <v>0</v>
      </c>
      <c r="CF96" s="196">
        <f t="shared" si="354"/>
        <v>0</v>
      </c>
      <c r="CG96" s="196">
        <f t="shared" si="354"/>
        <v>0</v>
      </c>
      <c r="CH96" s="196">
        <f t="shared" si="354"/>
        <v>0</v>
      </c>
      <c r="CI96" s="196">
        <f t="shared" si="354"/>
        <v>0</v>
      </c>
      <c r="CJ96" s="196">
        <f t="shared" si="354"/>
        <v>0</v>
      </c>
      <c r="CK96" s="196">
        <f>CJ96</f>
        <v>0</v>
      </c>
      <c r="CL96" s="196"/>
      <c r="CP96" s="196">
        <f>CP95</f>
        <v>0</v>
      </c>
      <c r="CQ96" s="196">
        <f t="shared" ref="CQ96:CY96" si="355">CP96+CQ95</f>
        <v>0</v>
      </c>
      <c r="CR96" s="196">
        <f t="shared" si="355"/>
        <v>0</v>
      </c>
      <c r="CS96" s="196">
        <f t="shared" si="355"/>
        <v>0</v>
      </c>
      <c r="CT96" s="196">
        <f t="shared" si="355"/>
        <v>0</v>
      </c>
      <c r="CU96" s="196">
        <f t="shared" si="355"/>
        <v>0</v>
      </c>
      <c r="CV96" s="196">
        <f t="shared" si="355"/>
        <v>0</v>
      </c>
      <c r="CW96" s="196">
        <f t="shared" si="355"/>
        <v>0</v>
      </c>
      <c r="CX96" s="196">
        <f t="shared" si="355"/>
        <v>0</v>
      </c>
      <c r="CY96" s="196">
        <f t="shared" si="355"/>
        <v>0</v>
      </c>
      <c r="CZ96" s="196">
        <f>CY96</f>
        <v>0</v>
      </c>
      <c r="DA96" s="196"/>
      <c r="DE96" s="196">
        <f>DE95</f>
        <v>0</v>
      </c>
      <c r="DF96" s="196">
        <f t="shared" ref="DF96:DN96" si="356">DE96+DF95</f>
        <v>0</v>
      </c>
      <c r="DG96" s="196">
        <f t="shared" si="356"/>
        <v>0</v>
      </c>
      <c r="DH96" s="196">
        <f t="shared" si="356"/>
        <v>0</v>
      </c>
      <c r="DI96" s="196">
        <f t="shared" si="356"/>
        <v>0</v>
      </c>
      <c r="DJ96" s="196">
        <f t="shared" si="356"/>
        <v>0</v>
      </c>
      <c r="DK96" s="196">
        <f t="shared" si="356"/>
        <v>0</v>
      </c>
      <c r="DL96" s="196">
        <f t="shared" si="356"/>
        <v>0</v>
      </c>
      <c r="DM96" s="196">
        <f t="shared" si="356"/>
        <v>0</v>
      </c>
      <c r="DN96" s="196">
        <f t="shared" si="356"/>
        <v>0</v>
      </c>
      <c r="DO96" s="196">
        <f>DN96</f>
        <v>0</v>
      </c>
      <c r="DP96" s="196"/>
      <c r="DT96" s="196">
        <f>DT95</f>
        <v>0</v>
      </c>
      <c r="DU96" s="196">
        <f t="shared" ref="DU96:EC96" si="357">DT96+DU95</f>
        <v>0</v>
      </c>
      <c r="DV96" s="196">
        <f t="shared" si="357"/>
        <v>0</v>
      </c>
      <c r="DW96" s="196">
        <f t="shared" si="357"/>
        <v>0</v>
      </c>
      <c r="DX96" s="196">
        <f t="shared" si="357"/>
        <v>0</v>
      </c>
      <c r="DY96" s="196">
        <f t="shared" si="357"/>
        <v>0</v>
      </c>
      <c r="DZ96" s="196">
        <f t="shared" si="357"/>
        <v>0</v>
      </c>
      <c r="EA96" s="196">
        <f t="shared" si="357"/>
        <v>0</v>
      </c>
      <c r="EB96" s="196">
        <f t="shared" si="357"/>
        <v>0</v>
      </c>
      <c r="EC96" s="196">
        <f t="shared" si="357"/>
        <v>0</v>
      </c>
      <c r="ED96" s="196">
        <f>EC96</f>
        <v>0</v>
      </c>
      <c r="EE96" s="196"/>
      <c r="EI96" s="196">
        <f>EI95</f>
        <v>0</v>
      </c>
      <c r="EJ96" s="196">
        <f t="shared" ref="EJ96:ER96" si="358">EI96+EJ95</f>
        <v>0</v>
      </c>
      <c r="EK96" s="196">
        <f t="shared" si="358"/>
        <v>0</v>
      </c>
      <c r="EL96" s="196">
        <f t="shared" si="358"/>
        <v>0</v>
      </c>
      <c r="EM96" s="196">
        <f t="shared" si="358"/>
        <v>0</v>
      </c>
      <c r="EN96" s="196">
        <f t="shared" si="358"/>
        <v>0</v>
      </c>
      <c r="EO96" s="196">
        <f t="shared" si="358"/>
        <v>0</v>
      </c>
      <c r="EP96" s="196">
        <f t="shared" si="358"/>
        <v>0</v>
      </c>
      <c r="EQ96" s="196">
        <f t="shared" si="358"/>
        <v>0</v>
      </c>
      <c r="ER96" s="196">
        <f t="shared" si="358"/>
        <v>0</v>
      </c>
      <c r="ES96" s="196">
        <f>ER96</f>
        <v>0</v>
      </c>
      <c r="ET96" s="196"/>
      <c r="EX96" s="196">
        <f>EX95</f>
        <v>0</v>
      </c>
      <c r="EY96" s="196">
        <f t="shared" ref="EY96:FG96" si="359">EX96+EY95</f>
        <v>0</v>
      </c>
      <c r="EZ96" s="196">
        <f t="shared" si="359"/>
        <v>0</v>
      </c>
      <c r="FA96" s="196">
        <f t="shared" si="359"/>
        <v>0</v>
      </c>
      <c r="FB96" s="196">
        <f t="shared" si="359"/>
        <v>0</v>
      </c>
      <c r="FC96" s="196">
        <f t="shared" si="359"/>
        <v>0</v>
      </c>
      <c r="FD96" s="196">
        <f t="shared" si="359"/>
        <v>0</v>
      </c>
      <c r="FE96" s="196">
        <f t="shared" si="359"/>
        <v>0</v>
      </c>
      <c r="FF96" s="196">
        <f t="shared" si="359"/>
        <v>0</v>
      </c>
      <c r="FG96" s="196">
        <f t="shared" si="359"/>
        <v>0</v>
      </c>
      <c r="FH96" s="196">
        <f>FG96</f>
        <v>0</v>
      </c>
      <c r="FI96" s="196"/>
    </row>
    <row r="97" spans="1:167" x14ac:dyDescent="0.2">
      <c r="B97" s="720"/>
      <c r="C97" s="65" t="s">
        <v>522</v>
      </c>
      <c r="E97" s="196">
        <f t="shared" ref="E97:J100" si="360">E89-E82</f>
        <v>0</v>
      </c>
      <c r="F97" s="196">
        <f t="shared" si="360"/>
        <v>0</v>
      </c>
      <c r="G97" s="196">
        <f t="shared" si="360"/>
        <v>0</v>
      </c>
      <c r="H97" s="196">
        <f t="shared" si="360"/>
        <v>0</v>
      </c>
      <c r="I97" s="196">
        <f t="shared" si="360"/>
        <v>0</v>
      </c>
      <c r="J97" s="196">
        <f t="shared" si="360"/>
        <v>0</v>
      </c>
      <c r="K97" s="196"/>
      <c r="L97" s="196"/>
      <c r="M97" s="196"/>
      <c r="N97" s="196"/>
      <c r="O97" s="196">
        <f>SUM(E97:N97)</f>
        <v>0</v>
      </c>
      <c r="P97" s="47">
        <f ca="1">IF(ISERROR(O97/O$95),"",O97/O$95)</f>
        <v>0</v>
      </c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H97" s="196"/>
      <c r="AI97" s="196"/>
      <c r="AJ97" s="196"/>
      <c r="AK97" s="196"/>
      <c r="AL97" s="196"/>
      <c r="AM97" s="196"/>
      <c r="AN97" s="196"/>
      <c r="AO97" s="196"/>
      <c r="AP97" s="196"/>
      <c r="AQ97" s="196"/>
      <c r="AR97" s="196"/>
      <c r="AS97" s="196"/>
      <c r="AW97" s="196"/>
      <c r="AX97" s="196"/>
      <c r="AY97" s="196"/>
      <c r="AZ97" s="196"/>
      <c r="BA97" s="196"/>
      <c r="BB97" s="196"/>
      <c r="BC97" s="196"/>
      <c r="BD97" s="196"/>
      <c r="BE97" s="196"/>
      <c r="BF97" s="196"/>
      <c r="BG97" s="196"/>
      <c r="BH97" s="196"/>
      <c r="BL97" s="196"/>
      <c r="BM97" s="196"/>
      <c r="BN97" s="196"/>
      <c r="BO97" s="196"/>
      <c r="BP97" s="196"/>
      <c r="BQ97" s="196"/>
      <c r="BR97" s="196"/>
      <c r="BS97" s="196"/>
      <c r="BT97" s="196"/>
      <c r="BU97" s="196"/>
      <c r="BV97" s="196"/>
      <c r="BW97" s="196"/>
      <c r="CA97" s="196"/>
      <c r="CB97" s="196"/>
      <c r="CC97" s="196"/>
      <c r="CD97" s="196"/>
      <c r="CE97" s="196"/>
      <c r="CF97" s="196"/>
      <c r="CG97" s="196"/>
      <c r="CH97" s="196"/>
      <c r="CI97" s="196"/>
      <c r="CJ97" s="196"/>
      <c r="CK97" s="196"/>
      <c r="CL97" s="196"/>
      <c r="CP97" s="196"/>
      <c r="CQ97" s="196"/>
      <c r="CR97" s="196"/>
      <c r="CS97" s="196"/>
      <c r="CT97" s="196"/>
      <c r="CU97" s="196"/>
      <c r="CV97" s="196"/>
      <c r="CW97" s="196"/>
      <c r="CX97" s="196"/>
      <c r="CY97" s="196"/>
      <c r="CZ97" s="196"/>
      <c r="DA97" s="196"/>
      <c r="DE97" s="196"/>
      <c r="DF97" s="196"/>
      <c r="DG97" s="196"/>
      <c r="DH97" s="196"/>
      <c r="DI97" s="196"/>
      <c r="DJ97" s="196"/>
      <c r="DK97" s="196"/>
      <c r="DL97" s="196"/>
      <c r="DM97" s="196"/>
      <c r="DN97" s="196"/>
      <c r="DO97" s="196"/>
      <c r="DP97" s="196"/>
      <c r="DT97" s="196"/>
      <c r="DU97" s="196"/>
      <c r="DV97" s="196"/>
      <c r="DW97" s="196"/>
      <c r="DX97" s="196"/>
      <c r="DY97" s="196"/>
      <c r="DZ97" s="196"/>
      <c r="EA97" s="196"/>
      <c r="EB97" s="196"/>
      <c r="EC97" s="196"/>
      <c r="ED97" s="196"/>
      <c r="EE97" s="196"/>
      <c r="EI97" s="196"/>
      <c r="EJ97" s="196"/>
      <c r="EK97" s="196"/>
      <c r="EL97" s="196"/>
      <c r="EM97" s="196"/>
      <c r="EN97" s="196"/>
      <c r="EO97" s="196"/>
      <c r="EP97" s="196"/>
      <c r="EQ97" s="196"/>
      <c r="ER97" s="196"/>
      <c r="ES97" s="196"/>
      <c r="ET97" s="196"/>
      <c r="EX97" s="196"/>
      <c r="EY97" s="196"/>
      <c r="EZ97" s="196"/>
      <c r="FA97" s="196"/>
      <c r="FB97" s="196"/>
      <c r="FC97" s="196"/>
      <c r="FD97" s="196"/>
      <c r="FE97" s="196"/>
      <c r="FF97" s="196"/>
      <c r="FG97" s="196"/>
      <c r="FH97" s="196"/>
      <c r="FI97" s="196"/>
    </row>
    <row r="98" spans="1:167" x14ac:dyDescent="0.2">
      <c r="B98" s="720"/>
      <c r="C98" s="65" t="s">
        <v>523</v>
      </c>
      <c r="E98" s="196">
        <f t="shared" si="360"/>
        <v>0</v>
      </c>
      <c r="F98" s="196">
        <f t="shared" si="360"/>
        <v>0</v>
      </c>
      <c r="G98" s="196">
        <f t="shared" si="360"/>
        <v>0</v>
      </c>
      <c r="H98" s="196">
        <f t="shared" si="360"/>
        <v>0</v>
      </c>
      <c r="I98" s="196">
        <f t="shared" si="360"/>
        <v>0</v>
      </c>
      <c r="J98" s="196">
        <f t="shared" si="360"/>
        <v>0</v>
      </c>
      <c r="K98" s="196"/>
      <c r="L98" s="196"/>
      <c r="M98" s="196"/>
      <c r="N98" s="196"/>
      <c r="O98" s="196">
        <f>SUM(E98:N98)</f>
        <v>0</v>
      </c>
      <c r="P98" s="47">
        <f ca="1">IF(ISERROR(O98/O$95),"",O98/O$95)</f>
        <v>0</v>
      </c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H98" s="196"/>
      <c r="AI98" s="196"/>
      <c r="AJ98" s="196"/>
      <c r="AK98" s="196"/>
      <c r="AL98" s="196"/>
      <c r="AM98" s="196"/>
      <c r="AN98" s="196"/>
      <c r="AO98" s="196"/>
      <c r="AP98" s="196"/>
      <c r="AQ98" s="196"/>
      <c r="AR98" s="196"/>
      <c r="AS98" s="196"/>
      <c r="AW98" s="196"/>
      <c r="AX98" s="196"/>
      <c r="AY98" s="196"/>
      <c r="AZ98" s="196"/>
      <c r="BA98" s="196"/>
      <c r="BB98" s="196"/>
      <c r="BC98" s="196"/>
      <c r="BD98" s="196"/>
      <c r="BE98" s="196"/>
      <c r="BF98" s="196"/>
      <c r="BG98" s="196"/>
      <c r="BH98" s="196"/>
      <c r="BL98" s="196"/>
      <c r="BM98" s="196"/>
      <c r="BN98" s="196"/>
      <c r="BO98" s="196"/>
      <c r="BP98" s="196"/>
      <c r="BQ98" s="196"/>
      <c r="BR98" s="196"/>
      <c r="BS98" s="196"/>
      <c r="BT98" s="196"/>
      <c r="BU98" s="196"/>
      <c r="BV98" s="196"/>
      <c r="BW98" s="196"/>
      <c r="CA98" s="196"/>
      <c r="CB98" s="196"/>
      <c r="CC98" s="196"/>
      <c r="CD98" s="196"/>
      <c r="CE98" s="196"/>
      <c r="CF98" s="196"/>
      <c r="CG98" s="196"/>
      <c r="CH98" s="196"/>
      <c r="CI98" s="196"/>
      <c r="CJ98" s="196"/>
      <c r="CK98" s="196"/>
      <c r="CL98" s="196"/>
      <c r="CP98" s="196"/>
      <c r="CQ98" s="196"/>
      <c r="CR98" s="196"/>
      <c r="CS98" s="196"/>
      <c r="CT98" s="196"/>
      <c r="CU98" s="196"/>
      <c r="CV98" s="196"/>
      <c r="CW98" s="196"/>
      <c r="CX98" s="196"/>
      <c r="CY98" s="196"/>
      <c r="CZ98" s="196"/>
      <c r="DA98" s="196"/>
      <c r="DE98" s="196"/>
      <c r="DF98" s="196"/>
      <c r="DG98" s="196"/>
      <c r="DH98" s="196"/>
      <c r="DI98" s="196"/>
      <c r="DJ98" s="196"/>
      <c r="DK98" s="196"/>
      <c r="DL98" s="196"/>
      <c r="DM98" s="196"/>
      <c r="DN98" s="196"/>
      <c r="DO98" s="196"/>
      <c r="DP98" s="196"/>
      <c r="DT98" s="196"/>
      <c r="DU98" s="196"/>
      <c r="DV98" s="196"/>
      <c r="DW98" s="196"/>
      <c r="DX98" s="196"/>
      <c r="DY98" s="196"/>
      <c r="DZ98" s="196"/>
      <c r="EA98" s="196"/>
      <c r="EB98" s="196"/>
      <c r="EC98" s="196"/>
      <c r="ED98" s="196"/>
      <c r="EE98" s="196"/>
      <c r="EI98" s="196"/>
      <c r="EJ98" s="196"/>
      <c r="EK98" s="196"/>
      <c r="EL98" s="196"/>
      <c r="EM98" s="196"/>
      <c r="EN98" s="196"/>
      <c r="EO98" s="196"/>
      <c r="EP98" s="196"/>
      <c r="EQ98" s="196"/>
      <c r="ER98" s="196"/>
      <c r="ES98" s="196"/>
      <c r="ET98" s="196"/>
      <c r="EX98" s="196"/>
      <c r="EY98" s="196"/>
      <c r="EZ98" s="196"/>
      <c r="FA98" s="196"/>
      <c r="FB98" s="196"/>
      <c r="FC98" s="196"/>
      <c r="FD98" s="196"/>
      <c r="FE98" s="196"/>
      <c r="FF98" s="196"/>
      <c r="FG98" s="196"/>
      <c r="FH98" s="196"/>
      <c r="FI98" s="196"/>
    </row>
    <row r="99" spans="1:167" x14ac:dyDescent="0.2">
      <c r="B99" s="439"/>
      <c r="C99" s="698" t="s">
        <v>524</v>
      </c>
      <c r="E99" s="196">
        <f t="shared" si="360"/>
        <v>-1778365.2257987303</v>
      </c>
      <c r="F99" s="196">
        <f t="shared" si="360"/>
        <v>-2619220.1013657628</v>
      </c>
      <c r="G99" s="196">
        <f t="shared" si="360"/>
        <v>-4612030.6595481569</v>
      </c>
      <c r="H99" s="196">
        <f t="shared" si="360"/>
        <v>-5130992.2855233671</v>
      </c>
      <c r="I99" s="196">
        <f t="shared" si="360"/>
        <v>-5545661.391873505</v>
      </c>
      <c r="J99" s="196">
        <f t="shared" si="360"/>
        <v>-5516261.1838532547</v>
      </c>
      <c r="K99" s="196"/>
      <c r="L99" s="196"/>
      <c r="M99" s="196"/>
      <c r="N99" s="196"/>
      <c r="O99" s="196">
        <f>SUM(E99:N99)</f>
        <v>-25202530.847962774</v>
      </c>
      <c r="P99" s="47">
        <f ca="1">IF(ISERROR(O99/O$95),"",O99/O$95)</f>
        <v>1</v>
      </c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H99" s="196"/>
      <c r="AI99" s="196"/>
      <c r="AJ99" s="196"/>
      <c r="AK99" s="196"/>
      <c r="AL99" s="196"/>
      <c r="AM99" s="196"/>
      <c r="AN99" s="196"/>
      <c r="AO99" s="196"/>
      <c r="AP99" s="196"/>
      <c r="AQ99" s="196"/>
      <c r="AR99" s="196"/>
      <c r="AS99" s="196"/>
      <c r="AW99" s="196"/>
      <c r="AX99" s="196"/>
      <c r="AY99" s="196"/>
      <c r="AZ99" s="196"/>
      <c r="BA99" s="196"/>
      <c r="BB99" s="196"/>
      <c r="BC99" s="196"/>
      <c r="BD99" s="196"/>
      <c r="BE99" s="196"/>
      <c r="BF99" s="196"/>
      <c r="BG99" s="196"/>
      <c r="BH99" s="196"/>
      <c r="BL99" s="196"/>
      <c r="BM99" s="196"/>
      <c r="BN99" s="196"/>
      <c r="BO99" s="196"/>
      <c r="BP99" s="196"/>
      <c r="BQ99" s="196"/>
      <c r="BR99" s="196"/>
      <c r="BS99" s="196"/>
      <c r="BT99" s="196"/>
      <c r="BU99" s="196"/>
      <c r="BV99" s="196"/>
      <c r="BW99" s="196"/>
      <c r="CA99" s="196"/>
      <c r="CB99" s="196"/>
      <c r="CC99" s="196"/>
      <c r="CD99" s="196"/>
      <c r="CE99" s="196"/>
      <c r="CF99" s="196"/>
      <c r="CG99" s="196"/>
      <c r="CH99" s="196"/>
      <c r="CI99" s="196"/>
      <c r="CJ99" s="196"/>
      <c r="CK99" s="196"/>
      <c r="CL99" s="196"/>
      <c r="CP99" s="196"/>
      <c r="CQ99" s="196"/>
      <c r="CR99" s="196"/>
      <c r="CS99" s="196"/>
      <c r="CT99" s="196"/>
      <c r="CU99" s="196"/>
      <c r="CV99" s="196"/>
      <c r="CW99" s="196"/>
      <c r="CX99" s="196"/>
      <c r="CY99" s="196"/>
      <c r="CZ99" s="196"/>
      <c r="DA99" s="196"/>
      <c r="DE99" s="196"/>
      <c r="DF99" s="196"/>
      <c r="DG99" s="196"/>
      <c r="DH99" s="196"/>
      <c r="DI99" s="196"/>
      <c r="DJ99" s="196"/>
      <c r="DK99" s="196"/>
      <c r="DL99" s="196"/>
      <c r="DM99" s="196"/>
      <c r="DN99" s="196"/>
      <c r="DO99" s="196"/>
      <c r="DP99" s="196"/>
      <c r="DT99" s="196"/>
      <c r="DU99" s="196"/>
      <c r="DV99" s="196"/>
      <c r="DW99" s="196"/>
      <c r="DX99" s="196"/>
      <c r="DY99" s="196"/>
      <c r="DZ99" s="196"/>
      <c r="EA99" s="196"/>
      <c r="EB99" s="196"/>
      <c r="EC99" s="196"/>
      <c r="ED99" s="196"/>
      <c r="EE99" s="196"/>
      <c r="EI99" s="196"/>
      <c r="EJ99" s="196"/>
      <c r="EK99" s="196"/>
      <c r="EL99" s="196"/>
      <c r="EM99" s="196"/>
      <c r="EN99" s="196"/>
      <c r="EO99" s="196"/>
      <c r="EP99" s="196"/>
      <c r="EQ99" s="196"/>
      <c r="ER99" s="196"/>
      <c r="ES99" s="196"/>
      <c r="ET99" s="196"/>
      <c r="EX99" s="196"/>
      <c r="EY99" s="196"/>
      <c r="EZ99" s="196"/>
      <c r="FA99" s="196"/>
      <c r="FB99" s="196"/>
      <c r="FC99" s="196"/>
      <c r="FD99" s="196"/>
      <c r="FE99" s="196"/>
      <c r="FF99" s="196"/>
      <c r="FG99" s="196"/>
      <c r="FH99" s="196"/>
      <c r="FI99" s="196"/>
    </row>
    <row r="100" spans="1:167" ht="15" thickBot="1" x14ac:dyDescent="0.25">
      <c r="C100" s="698" t="s">
        <v>525</v>
      </c>
      <c r="E100" s="196">
        <f t="shared" si="360"/>
        <v>0</v>
      </c>
      <c r="F100" s="196">
        <f t="shared" si="360"/>
        <v>0</v>
      </c>
      <c r="G100" s="196">
        <f t="shared" si="360"/>
        <v>0</v>
      </c>
      <c r="H100" s="196">
        <f t="shared" si="360"/>
        <v>0</v>
      </c>
      <c r="I100" s="196">
        <f t="shared" si="360"/>
        <v>0</v>
      </c>
      <c r="J100" s="196">
        <f t="shared" si="360"/>
        <v>0</v>
      </c>
      <c r="O100" s="196">
        <f>SUM(E100:N100)</f>
        <v>0</v>
      </c>
      <c r="P100" s="47">
        <f ca="1">IF(ISERROR(O100/O$95),"",O100/O$95)</f>
        <v>0</v>
      </c>
    </row>
    <row r="101" spans="1:167" s="184" customFormat="1" ht="4.5" customHeight="1" x14ac:dyDescent="0.2">
      <c r="D101" s="449"/>
      <c r="Q101" s="449"/>
      <c r="R101" s="449"/>
      <c r="AF101" s="449"/>
      <c r="AG101" s="449"/>
      <c r="AV101" s="449"/>
      <c r="BK101" s="449"/>
      <c r="BZ101" s="449"/>
      <c r="CO101" s="449"/>
      <c r="DD101" s="449"/>
      <c r="DS101" s="449"/>
      <c r="EH101" s="449"/>
      <c r="EW101" s="449"/>
    </row>
    <row r="102" spans="1:167" s="681" customFormat="1" ht="15" x14ac:dyDescent="0.25">
      <c r="A102" s="789" t="s">
        <v>234</v>
      </c>
      <c r="B102" s="789"/>
      <c r="C102" s="789"/>
      <c r="E102" s="682"/>
      <c r="F102" s="682"/>
      <c r="G102" s="682"/>
      <c r="H102" s="682"/>
      <c r="I102" s="682"/>
      <c r="J102" s="682"/>
      <c r="K102" s="682"/>
      <c r="L102" s="682"/>
      <c r="M102" s="682"/>
      <c r="N102" s="682"/>
      <c r="O102" s="651"/>
      <c r="S102" s="683"/>
      <c r="T102" s="682"/>
      <c r="U102" s="682"/>
      <c r="V102" s="682"/>
      <c r="W102" s="682"/>
      <c r="X102" s="682"/>
      <c r="Y102" s="682"/>
      <c r="Z102" s="682"/>
      <c r="AA102" s="682"/>
      <c r="AB102" s="682"/>
      <c r="AC102" s="651"/>
      <c r="AD102" s="651"/>
      <c r="AH102" s="683" t="s">
        <v>379</v>
      </c>
      <c r="AI102" s="682"/>
      <c r="AJ102" s="682"/>
      <c r="AK102" s="682"/>
      <c r="AL102" s="682"/>
      <c r="AM102" s="682"/>
      <c r="AN102" s="682"/>
      <c r="AO102" s="682"/>
      <c r="AP102" s="682"/>
      <c r="AQ102" s="682"/>
      <c r="AR102" s="651"/>
      <c r="AS102" s="651"/>
      <c r="AW102" s="683" t="s">
        <v>379</v>
      </c>
      <c r="AX102" s="682"/>
      <c r="AY102" s="682"/>
      <c r="AZ102" s="682"/>
      <c r="BA102" s="682"/>
      <c r="BB102" s="682"/>
      <c r="BC102" s="682"/>
      <c r="BD102" s="682"/>
      <c r="BE102" s="682"/>
      <c r="BF102" s="682"/>
      <c r="BG102" s="651"/>
      <c r="BH102" s="651"/>
      <c r="BL102" s="683" t="s">
        <v>379</v>
      </c>
      <c r="BM102" s="682"/>
      <c r="BN102" s="682"/>
      <c r="BO102" s="682"/>
      <c r="BP102" s="682"/>
      <c r="BQ102" s="682"/>
      <c r="BR102" s="682"/>
      <c r="BS102" s="682"/>
      <c r="BT102" s="682"/>
      <c r="BU102" s="682"/>
      <c r="BV102" s="651"/>
      <c r="BW102" s="651"/>
      <c r="CA102" s="683" t="s">
        <v>379</v>
      </c>
      <c r="CB102" s="682"/>
      <c r="CC102" s="682"/>
      <c r="CD102" s="682"/>
      <c r="CE102" s="682"/>
      <c r="CF102" s="682"/>
      <c r="CG102" s="682"/>
      <c r="CH102" s="682"/>
      <c r="CI102" s="682"/>
      <c r="CJ102" s="682"/>
      <c r="CK102" s="651"/>
      <c r="CL102" s="651"/>
      <c r="CP102" s="683" t="s">
        <v>379</v>
      </c>
      <c r="CQ102" s="682"/>
      <c r="CR102" s="682"/>
      <c r="CS102" s="682"/>
      <c r="CT102" s="682"/>
      <c r="CU102" s="682"/>
      <c r="CV102" s="682"/>
      <c r="CW102" s="682"/>
      <c r="CX102" s="682"/>
      <c r="CY102" s="682"/>
      <c r="CZ102" s="651"/>
      <c r="DA102" s="651"/>
      <c r="DE102" s="683" t="s">
        <v>379</v>
      </c>
      <c r="DF102" s="682"/>
      <c r="DG102" s="682"/>
      <c r="DH102" s="682"/>
      <c r="DI102" s="682"/>
      <c r="DJ102" s="682"/>
      <c r="DK102" s="682"/>
      <c r="DL102" s="682"/>
      <c r="DM102" s="682"/>
      <c r="DN102" s="682"/>
      <c r="DO102" s="651"/>
      <c r="DP102" s="651"/>
      <c r="DT102" s="683" t="s">
        <v>379</v>
      </c>
      <c r="DU102" s="682"/>
      <c r="DV102" s="682"/>
      <c r="DW102" s="682"/>
      <c r="DX102" s="682"/>
      <c r="DY102" s="682"/>
      <c r="DZ102" s="682"/>
      <c r="EA102" s="682"/>
      <c r="EB102" s="682"/>
      <c r="EC102" s="682"/>
      <c r="ED102" s="651"/>
      <c r="EE102" s="651"/>
      <c r="EI102" s="683" t="s">
        <v>379</v>
      </c>
      <c r="EJ102" s="682"/>
      <c r="EK102" s="682"/>
      <c r="EL102" s="682"/>
      <c r="EM102" s="682"/>
      <c r="EN102" s="682"/>
      <c r="EO102" s="682"/>
      <c r="EP102" s="682"/>
      <c r="EQ102" s="682"/>
      <c r="ER102" s="682"/>
      <c r="ES102" s="651"/>
      <c r="ET102" s="651"/>
      <c r="EX102" s="683" t="s">
        <v>379</v>
      </c>
      <c r="EY102" s="682"/>
      <c r="EZ102" s="682"/>
      <c r="FA102" s="682"/>
      <c r="FB102" s="682"/>
      <c r="FC102" s="682"/>
      <c r="FD102" s="682"/>
      <c r="FE102" s="682"/>
      <c r="FF102" s="682"/>
      <c r="FG102" s="682"/>
      <c r="FH102" s="651"/>
      <c r="FI102" s="651"/>
    </row>
    <row r="103" spans="1:167" s="684" customFormat="1" ht="25.5" x14ac:dyDescent="0.2">
      <c r="C103" s="685" t="s">
        <v>218</v>
      </c>
      <c r="D103" s="686"/>
      <c r="E103" s="687" t="s">
        <v>357</v>
      </c>
      <c r="S103" s="687" t="s">
        <v>0</v>
      </c>
      <c r="T103" s="687" t="s">
        <v>357</v>
      </c>
      <c r="AH103" s="687" t="s">
        <v>0</v>
      </c>
      <c r="AI103" s="687" t="s">
        <v>200</v>
      </c>
      <c r="AJ103" s="687" t="s">
        <v>357</v>
      </c>
      <c r="AW103" s="687" t="s">
        <v>0</v>
      </c>
      <c r="AX103" s="687" t="s">
        <v>200</v>
      </c>
      <c r="AY103" s="687" t="s">
        <v>201</v>
      </c>
      <c r="AZ103" s="687" t="s">
        <v>357</v>
      </c>
      <c r="BL103" s="687" t="s">
        <v>0</v>
      </c>
      <c r="BM103" s="687" t="s">
        <v>200</v>
      </c>
      <c r="BN103" s="687" t="s">
        <v>201</v>
      </c>
      <c r="BO103" s="687" t="s">
        <v>202</v>
      </c>
      <c r="BP103" s="687" t="s">
        <v>357</v>
      </c>
      <c r="CA103" s="687" t="s">
        <v>0</v>
      </c>
      <c r="CB103" s="687" t="s">
        <v>200</v>
      </c>
      <c r="CC103" s="687" t="s">
        <v>201</v>
      </c>
      <c r="CD103" s="687" t="s">
        <v>202</v>
      </c>
      <c r="CE103" s="687" t="s">
        <v>203</v>
      </c>
      <c r="CF103" s="687" t="s">
        <v>357</v>
      </c>
      <c r="CP103" s="687" t="s">
        <v>0</v>
      </c>
      <c r="CQ103" s="687" t="s">
        <v>200</v>
      </c>
      <c r="CR103" s="687" t="s">
        <v>201</v>
      </c>
      <c r="CS103" s="687" t="s">
        <v>202</v>
      </c>
      <c r="CT103" s="687" t="s">
        <v>203</v>
      </c>
      <c r="CU103" s="687" t="s">
        <v>204</v>
      </c>
      <c r="CV103" s="687" t="s">
        <v>357</v>
      </c>
      <c r="CZ103" s="687"/>
      <c r="DE103" s="687" t="s">
        <v>0</v>
      </c>
      <c r="DF103" s="687" t="s">
        <v>200</v>
      </c>
      <c r="DG103" s="687" t="s">
        <v>201</v>
      </c>
      <c r="DH103" s="687" t="s">
        <v>202</v>
      </c>
      <c r="DI103" s="687" t="s">
        <v>203</v>
      </c>
      <c r="DJ103" s="687" t="s">
        <v>204</v>
      </c>
      <c r="DK103" s="687" t="s">
        <v>205</v>
      </c>
      <c r="DL103" s="687" t="s">
        <v>357</v>
      </c>
      <c r="DT103" s="687" t="s">
        <v>0</v>
      </c>
      <c r="DU103" s="687" t="s">
        <v>200</v>
      </c>
      <c r="DV103" s="687" t="s">
        <v>201</v>
      </c>
      <c r="DW103" s="687" t="s">
        <v>202</v>
      </c>
      <c r="DX103" s="687" t="s">
        <v>203</v>
      </c>
      <c r="DY103" s="687" t="s">
        <v>204</v>
      </c>
      <c r="DZ103" s="687" t="s">
        <v>205</v>
      </c>
      <c r="EA103" s="687" t="s">
        <v>206</v>
      </c>
      <c r="EB103" s="687" t="s">
        <v>357</v>
      </c>
      <c r="EI103" s="687" t="s">
        <v>0</v>
      </c>
      <c r="EJ103" s="687" t="s">
        <v>200</v>
      </c>
      <c r="EK103" s="687" t="s">
        <v>201</v>
      </c>
      <c r="EL103" s="687" t="s">
        <v>202</v>
      </c>
      <c r="EM103" s="687" t="s">
        <v>203</v>
      </c>
      <c r="EN103" s="687" t="s">
        <v>204</v>
      </c>
      <c r="EO103" s="687" t="s">
        <v>205</v>
      </c>
      <c r="EP103" s="687" t="s">
        <v>206</v>
      </c>
      <c r="EQ103" s="687" t="s">
        <v>207</v>
      </c>
      <c r="ER103" s="687" t="s">
        <v>357</v>
      </c>
      <c r="EX103" s="687" t="s">
        <v>0</v>
      </c>
      <c r="EY103" s="687" t="s">
        <v>200</v>
      </c>
      <c r="EZ103" s="687" t="s">
        <v>201</v>
      </c>
      <c r="FA103" s="687" t="s">
        <v>202</v>
      </c>
      <c r="FB103" s="687" t="s">
        <v>203</v>
      </c>
      <c r="FC103" s="687" t="s">
        <v>204</v>
      </c>
      <c r="FD103" s="687" t="s">
        <v>205</v>
      </c>
      <c r="FE103" s="687" t="s">
        <v>206</v>
      </c>
      <c r="FF103" s="687" t="s">
        <v>207</v>
      </c>
      <c r="FG103" s="687" t="s">
        <v>208</v>
      </c>
      <c r="FH103" s="687" t="s">
        <v>357</v>
      </c>
    </row>
    <row r="104" spans="1:167" s="684" customFormat="1" x14ac:dyDescent="0.2">
      <c r="B104" s="688">
        <v>1</v>
      </c>
      <c r="C104" s="689">
        <f>IF('General Information'!D69="","",'General Information'!D69)</f>
        <v>0.11</v>
      </c>
      <c r="D104" s="686"/>
      <c r="E104" s="676">
        <f>'General Information'!F69</f>
        <v>0</v>
      </c>
      <c r="F104" s="690"/>
      <c r="G104" s="690"/>
      <c r="H104" s="690"/>
      <c r="I104" s="691"/>
      <c r="J104" s="691"/>
      <c r="K104" s="690"/>
      <c r="L104" s="690"/>
      <c r="M104" s="690"/>
      <c r="N104" s="690"/>
      <c r="O104" s="690"/>
      <c r="P104" s="690"/>
      <c r="Q104" s="690"/>
      <c r="R104" s="690"/>
      <c r="S104" s="676">
        <f>'General Information'!F69</f>
        <v>0</v>
      </c>
      <c r="T104" s="692"/>
      <c r="U104" s="690"/>
      <c r="V104" s="690"/>
      <c r="W104" s="691"/>
      <c r="X104" s="691"/>
      <c r="Y104" s="690"/>
      <c r="Z104" s="690"/>
      <c r="AA104" s="690"/>
      <c r="AB104" s="690"/>
      <c r="AC104" s="690"/>
      <c r="AD104" s="690"/>
      <c r="AE104" s="690"/>
      <c r="AF104" s="690"/>
      <c r="AG104" s="690"/>
      <c r="AH104" s="676">
        <f t="shared" ref="AH104:AH113" si="361">S104</f>
        <v>0</v>
      </c>
      <c r="AI104" s="677">
        <f t="shared" ref="AI104:AI113" si="362">T104</f>
        <v>0</v>
      </c>
      <c r="AJ104" s="692"/>
      <c r="AK104" s="690"/>
      <c r="AL104" s="690"/>
      <c r="AM104" s="691"/>
      <c r="AN104" s="690"/>
      <c r="AO104" s="690"/>
      <c r="AP104" s="690"/>
      <c r="AQ104" s="690"/>
      <c r="AR104" s="690"/>
      <c r="AS104" s="690"/>
      <c r="AT104" s="690"/>
      <c r="AU104" s="690"/>
      <c r="AV104" s="690"/>
      <c r="AW104" s="676">
        <f t="shared" ref="AW104:AW113" si="363">AH104</f>
        <v>0</v>
      </c>
      <c r="AX104" s="677">
        <f t="shared" ref="AX104:AX113" si="364">AI104</f>
        <v>0</v>
      </c>
      <c r="AY104" s="677">
        <f t="shared" ref="AY104:AY113" si="365">AJ104</f>
        <v>0</v>
      </c>
      <c r="AZ104" s="692"/>
      <c r="BA104" s="690"/>
      <c r="BB104" s="691"/>
      <c r="BC104" s="690"/>
      <c r="BD104" s="690"/>
      <c r="BE104" s="690"/>
      <c r="BF104" s="690"/>
      <c r="BG104" s="690"/>
      <c r="BH104" s="690"/>
      <c r="BI104" s="690"/>
      <c r="BJ104" s="690"/>
      <c r="BK104" s="690"/>
      <c r="BL104" s="676">
        <f t="shared" ref="BL104:BL113" si="366">AW104</f>
        <v>0</v>
      </c>
      <c r="BM104" s="677">
        <f t="shared" ref="BM104:BM113" si="367">AX104</f>
        <v>0</v>
      </c>
      <c r="BN104" s="677">
        <f t="shared" ref="BN104:BN113" si="368">AY104</f>
        <v>0</v>
      </c>
      <c r="BO104" s="677">
        <f t="shared" ref="BO104:BO113" si="369">AZ104</f>
        <v>0</v>
      </c>
      <c r="BP104" s="692"/>
      <c r="BQ104" s="691"/>
      <c r="BR104" s="690"/>
      <c r="BS104" s="690"/>
      <c r="BT104" s="690"/>
      <c r="BU104" s="690"/>
      <c r="BV104" s="690"/>
      <c r="BW104" s="690"/>
      <c r="BX104" s="690"/>
      <c r="BY104" s="690"/>
      <c r="BZ104" s="690"/>
      <c r="CA104" s="676">
        <f t="shared" ref="CA104:CA113" si="370">BL104</f>
        <v>0</v>
      </c>
      <c r="CB104" s="677">
        <f t="shared" ref="CB104:CB113" si="371">BM104</f>
        <v>0</v>
      </c>
      <c r="CC104" s="677">
        <f t="shared" ref="CC104:CC113" si="372">BN104</f>
        <v>0</v>
      </c>
      <c r="CD104" s="677">
        <f t="shared" ref="CD104:CD113" si="373">BO104</f>
        <v>0</v>
      </c>
      <c r="CE104" s="677">
        <f t="shared" ref="CE104:CE113" si="374">BP104</f>
        <v>0</v>
      </c>
      <c r="CF104" s="692"/>
      <c r="CG104" s="690"/>
      <c r="CH104" s="690"/>
      <c r="CI104" s="690"/>
      <c r="CJ104" s="690"/>
      <c r="CK104" s="690"/>
      <c r="CL104" s="690"/>
      <c r="CM104" s="690"/>
      <c r="CN104" s="690"/>
      <c r="CO104" s="690"/>
      <c r="CP104" s="676">
        <f t="shared" ref="CP104:CP113" si="375">CA104</f>
        <v>0</v>
      </c>
      <c r="CQ104" s="677">
        <f t="shared" ref="CQ104:CQ113" si="376">CB104</f>
        <v>0</v>
      </c>
      <c r="CR104" s="677">
        <f t="shared" ref="CR104:CR113" si="377">CC104</f>
        <v>0</v>
      </c>
      <c r="CS104" s="677">
        <f t="shared" ref="CS104:CS113" si="378">CD104</f>
        <v>0</v>
      </c>
      <c r="CT104" s="677">
        <f t="shared" ref="CT104:CT113" si="379">CE104</f>
        <v>0</v>
      </c>
      <c r="CU104" s="677">
        <f t="shared" ref="CU104:CU113" si="380">CF104</f>
        <v>0</v>
      </c>
      <c r="CV104" s="692"/>
      <c r="CW104" s="690"/>
      <c r="CX104" s="690"/>
      <c r="CY104" s="690"/>
      <c r="CZ104" s="690"/>
      <c r="DA104" s="690"/>
      <c r="DB104" s="690"/>
      <c r="DC104" s="690"/>
      <c r="DD104" s="690"/>
      <c r="DE104" s="676">
        <f t="shared" ref="DE104:DE113" si="381">CP104</f>
        <v>0</v>
      </c>
      <c r="DF104" s="677">
        <f t="shared" ref="DF104:DF113" si="382">CQ104</f>
        <v>0</v>
      </c>
      <c r="DG104" s="677">
        <f t="shared" ref="DG104:DG113" si="383">CR104</f>
        <v>0</v>
      </c>
      <c r="DH104" s="677">
        <f t="shared" ref="DH104:DH113" si="384">CS104</f>
        <v>0</v>
      </c>
      <c r="DI104" s="677">
        <f t="shared" ref="DI104:DI113" si="385">CT104</f>
        <v>0</v>
      </c>
      <c r="DJ104" s="677">
        <f t="shared" ref="DJ104:DJ113" si="386">CU104</f>
        <v>0</v>
      </c>
      <c r="DK104" s="677">
        <f t="shared" ref="DK104:DK113" si="387">CV104</f>
        <v>0</v>
      </c>
      <c r="DL104" s="692"/>
      <c r="DM104" s="690"/>
      <c r="DN104" s="690"/>
      <c r="DO104" s="690"/>
      <c r="DP104" s="690"/>
      <c r="DQ104" s="690"/>
      <c r="DR104" s="690"/>
      <c r="DS104" s="690"/>
      <c r="DT104" s="676">
        <f t="shared" ref="DT104:DT113" si="388">DE104</f>
        <v>0</v>
      </c>
      <c r="DU104" s="677">
        <f t="shared" ref="DU104:DU113" si="389">DF104</f>
        <v>0</v>
      </c>
      <c r="DV104" s="677">
        <f t="shared" ref="DV104:DV113" si="390">DG104</f>
        <v>0</v>
      </c>
      <c r="DW104" s="677">
        <f t="shared" ref="DW104:DW113" si="391">DH104</f>
        <v>0</v>
      </c>
      <c r="DX104" s="677">
        <f t="shared" ref="DX104:DX113" si="392">DI104</f>
        <v>0</v>
      </c>
      <c r="DY104" s="677">
        <f t="shared" ref="DY104:DY113" si="393">DJ104</f>
        <v>0</v>
      </c>
      <c r="DZ104" s="677">
        <f t="shared" ref="DZ104:DZ113" si="394">DK104</f>
        <v>0</v>
      </c>
      <c r="EA104" s="677">
        <f t="shared" ref="EA104:EA113" si="395">DL104</f>
        <v>0</v>
      </c>
      <c r="EB104" s="692"/>
      <c r="EC104" s="690"/>
      <c r="ED104" s="690"/>
      <c r="EE104" s="690"/>
      <c r="EF104" s="690"/>
      <c r="EG104" s="690"/>
      <c r="EH104" s="690"/>
      <c r="EI104" s="676">
        <f t="shared" ref="EI104:EI113" si="396">DT104</f>
        <v>0</v>
      </c>
      <c r="EJ104" s="677">
        <f t="shared" ref="EJ104:EJ113" si="397">DU104</f>
        <v>0</v>
      </c>
      <c r="EK104" s="677">
        <f t="shared" ref="EK104:EK113" si="398">DV104</f>
        <v>0</v>
      </c>
      <c r="EL104" s="677">
        <f t="shared" ref="EL104:EL113" si="399">DW104</f>
        <v>0</v>
      </c>
      <c r="EM104" s="677">
        <f t="shared" ref="EM104:EM113" si="400">DX104</f>
        <v>0</v>
      </c>
      <c r="EN104" s="677">
        <f t="shared" ref="EN104:EN113" si="401">DY104</f>
        <v>0</v>
      </c>
      <c r="EO104" s="677">
        <f t="shared" ref="EO104:EO113" si="402">DZ104</f>
        <v>0</v>
      </c>
      <c r="EP104" s="677">
        <f t="shared" ref="EP104:EP113" si="403">EA104</f>
        <v>0</v>
      </c>
      <c r="EQ104" s="677">
        <f t="shared" ref="EQ104:EQ113" si="404">EB104</f>
        <v>0</v>
      </c>
      <c r="ER104" s="692"/>
      <c r="ES104" s="690"/>
      <c r="ET104" s="690"/>
      <c r="EU104" s="690"/>
      <c r="EV104" s="690"/>
      <c r="EW104" s="690"/>
      <c r="EX104" s="676">
        <f t="shared" ref="EX104:FG104" si="405">EI104</f>
        <v>0</v>
      </c>
      <c r="EY104" s="677">
        <f t="shared" si="405"/>
        <v>0</v>
      </c>
      <c r="EZ104" s="677">
        <f t="shared" si="405"/>
        <v>0</v>
      </c>
      <c r="FA104" s="677">
        <f t="shared" si="405"/>
        <v>0</v>
      </c>
      <c r="FB104" s="677">
        <f t="shared" si="405"/>
        <v>0</v>
      </c>
      <c r="FC104" s="677">
        <f t="shared" si="405"/>
        <v>0</v>
      </c>
      <c r="FD104" s="677">
        <f t="shared" si="405"/>
        <v>0</v>
      </c>
      <c r="FE104" s="677">
        <f t="shared" si="405"/>
        <v>0</v>
      </c>
      <c r="FF104" s="677">
        <f t="shared" si="405"/>
        <v>0</v>
      </c>
      <c r="FG104" s="677">
        <f t="shared" si="405"/>
        <v>0</v>
      </c>
      <c r="FH104" s="692"/>
      <c r="FI104" s="690"/>
      <c r="FJ104" s="690"/>
      <c r="FK104" s="690"/>
    </row>
    <row r="105" spans="1:167" s="684" customFormat="1" x14ac:dyDescent="0.2">
      <c r="B105" s="688">
        <v>2</v>
      </c>
      <c r="C105" s="689">
        <f>IF('General Information'!D70="","",'General Information'!D70)</f>
        <v>0</v>
      </c>
      <c r="D105" s="686"/>
      <c r="E105" s="678">
        <f>'General Information'!F70</f>
        <v>0</v>
      </c>
      <c r="F105" s="690"/>
      <c r="G105" s="690"/>
      <c r="H105" s="690"/>
      <c r="I105" s="691"/>
      <c r="J105" s="691"/>
      <c r="K105" s="690"/>
      <c r="L105" s="690"/>
      <c r="M105" s="690"/>
      <c r="N105" s="690"/>
      <c r="O105" s="690"/>
      <c r="P105" s="690"/>
      <c r="Q105" s="690"/>
      <c r="R105" s="690"/>
      <c r="S105" s="678">
        <f>'General Information'!F70</f>
        <v>0</v>
      </c>
      <c r="T105" s="693"/>
      <c r="U105" s="690"/>
      <c r="V105" s="690"/>
      <c r="W105" s="691"/>
      <c r="X105" s="691"/>
      <c r="Y105" s="690"/>
      <c r="Z105" s="690"/>
      <c r="AA105" s="690"/>
      <c r="AB105" s="690"/>
      <c r="AC105" s="690"/>
      <c r="AD105" s="690"/>
      <c r="AE105" s="690"/>
      <c r="AF105" s="690"/>
      <c r="AG105" s="690"/>
      <c r="AH105" s="678">
        <f t="shared" si="361"/>
        <v>0</v>
      </c>
      <c r="AI105" s="679">
        <f t="shared" si="362"/>
        <v>0</v>
      </c>
      <c r="AJ105" s="693"/>
      <c r="AK105" s="690"/>
      <c r="AL105" s="690"/>
      <c r="AM105" s="691"/>
      <c r="AN105" s="690"/>
      <c r="AO105" s="690"/>
      <c r="AP105" s="690"/>
      <c r="AQ105" s="690"/>
      <c r="AR105" s="690"/>
      <c r="AS105" s="690"/>
      <c r="AT105" s="690"/>
      <c r="AU105" s="690"/>
      <c r="AV105" s="690"/>
      <c r="AW105" s="678">
        <f t="shared" si="363"/>
        <v>0</v>
      </c>
      <c r="AX105" s="679">
        <f t="shared" si="364"/>
        <v>0</v>
      </c>
      <c r="AY105" s="679">
        <f t="shared" si="365"/>
        <v>0</v>
      </c>
      <c r="AZ105" s="693"/>
      <c r="BA105" s="690"/>
      <c r="BB105" s="691"/>
      <c r="BC105" s="690"/>
      <c r="BD105" s="690"/>
      <c r="BE105" s="690"/>
      <c r="BF105" s="690"/>
      <c r="BG105" s="690"/>
      <c r="BH105" s="690"/>
      <c r="BI105" s="690"/>
      <c r="BJ105" s="690"/>
      <c r="BK105" s="690"/>
      <c r="BL105" s="678">
        <f t="shared" si="366"/>
        <v>0</v>
      </c>
      <c r="BM105" s="679">
        <f t="shared" si="367"/>
        <v>0</v>
      </c>
      <c r="BN105" s="679">
        <f t="shared" si="368"/>
        <v>0</v>
      </c>
      <c r="BO105" s="679">
        <f t="shared" si="369"/>
        <v>0</v>
      </c>
      <c r="BP105" s="693"/>
      <c r="BQ105" s="691"/>
      <c r="BR105" s="690"/>
      <c r="BS105" s="690"/>
      <c r="BT105" s="690"/>
      <c r="BU105" s="690"/>
      <c r="BV105" s="690"/>
      <c r="BW105" s="690"/>
      <c r="BX105" s="690"/>
      <c r="BY105" s="690"/>
      <c r="BZ105" s="690"/>
      <c r="CA105" s="678">
        <f t="shared" si="370"/>
        <v>0</v>
      </c>
      <c r="CB105" s="679">
        <f t="shared" si="371"/>
        <v>0</v>
      </c>
      <c r="CC105" s="679">
        <f t="shared" si="372"/>
        <v>0</v>
      </c>
      <c r="CD105" s="679">
        <f t="shared" si="373"/>
        <v>0</v>
      </c>
      <c r="CE105" s="679">
        <f t="shared" si="374"/>
        <v>0</v>
      </c>
      <c r="CF105" s="693"/>
      <c r="CG105" s="690"/>
      <c r="CH105" s="690"/>
      <c r="CI105" s="690"/>
      <c r="CJ105" s="690"/>
      <c r="CK105" s="690"/>
      <c r="CL105" s="690"/>
      <c r="CM105" s="690"/>
      <c r="CN105" s="690"/>
      <c r="CO105" s="690"/>
      <c r="CP105" s="678">
        <f t="shared" si="375"/>
        <v>0</v>
      </c>
      <c r="CQ105" s="679">
        <f t="shared" si="376"/>
        <v>0</v>
      </c>
      <c r="CR105" s="679">
        <f t="shared" si="377"/>
        <v>0</v>
      </c>
      <c r="CS105" s="679">
        <f t="shared" si="378"/>
        <v>0</v>
      </c>
      <c r="CT105" s="679">
        <f t="shared" si="379"/>
        <v>0</v>
      </c>
      <c r="CU105" s="679">
        <f t="shared" si="380"/>
        <v>0</v>
      </c>
      <c r="CV105" s="693"/>
      <c r="CW105" s="690"/>
      <c r="CX105" s="690"/>
      <c r="CY105" s="690"/>
      <c r="CZ105" s="690"/>
      <c r="DA105" s="690"/>
      <c r="DB105" s="690"/>
      <c r="DC105" s="690"/>
      <c r="DD105" s="690"/>
      <c r="DE105" s="678">
        <f t="shared" si="381"/>
        <v>0</v>
      </c>
      <c r="DF105" s="679">
        <f t="shared" si="382"/>
        <v>0</v>
      </c>
      <c r="DG105" s="679">
        <f t="shared" si="383"/>
        <v>0</v>
      </c>
      <c r="DH105" s="679">
        <f t="shared" si="384"/>
        <v>0</v>
      </c>
      <c r="DI105" s="679">
        <f t="shared" si="385"/>
        <v>0</v>
      </c>
      <c r="DJ105" s="679">
        <f t="shared" si="386"/>
        <v>0</v>
      </c>
      <c r="DK105" s="679">
        <f t="shared" si="387"/>
        <v>0</v>
      </c>
      <c r="DL105" s="693"/>
      <c r="DM105" s="690"/>
      <c r="DN105" s="690"/>
      <c r="DO105" s="690"/>
      <c r="DP105" s="690"/>
      <c r="DQ105" s="690"/>
      <c r="DR105" s="690"/>
      <c r="DS105" s="690"/>
      <c r="DT105" s="678">
        <f t="shared" si="388"/>
        <v>0</v>
      </c>
      <c r="DU105" s="679">
        <f t="shared" si="389"/>
        <v>0</v>
      </c>
      <c r="DV105" s="679">
        <f t="shared" si="390"/>
        <v>0</v>
      </c>
      <c r="DW105" s="679">
        <f t="shared" si="391"/>
        <v>0</v>
      </c>
      <c r="DX105" s="679">
        <f t="shared" si="392"/>
        <v>0</v>
      </c>
      <c r="DY105" s="679">
        <f t="shared" si="393"/>
        <v>0</v>
      </c>
      <c r="DZ105" s="679">
        <f t="shared" si="394"/>
        <v>0</v>
      </c>
      <c r="EA105" s="679">
        <f t="shared" si="395"/>
        <v>0</v>
      </c>
      <c r="EB105" s="693"/>
      <c r="EC105" s="690"/>
      <c r="ED105" s="690"/>
      <c r="EE105" s="690"/>
      <c r="EF105" s="690"/>
      <c r="EG105" s="690"/>
      <c r="EH105" s="690"/>
      <c r="EI105" s="678">
        <f t="shared" si="396"/>
        <v>0</v>
      </c>
      <c r="EJ105" s="679">
        <f t="shared" si="397"/>
        <v>0</v>
      </c>
      <c r="EK105" s="679">
        <f t="shared" si="398"/>
        <v>0</v>
      </c>
      <c r="EL105" s="679">
        <f t="shared" si="399"/>
        <v>0</v>
      </c>
      <c r="EM105" s="679">
        <f t="shared" si="400"/>
        <v>0</v>
      </c>
      <c r="EN105" s="679">
        <f t="shared" si="401"/>
        <v>0</v>
      </c>
      <c r="EO105" s="679">
        <f t="shared" si="402"/>
        <v>0</v>
      </c>
      <c r="EP105" s="679">
        <f t="shared" si="403"/>
        <v>0</v>
      </c>
      <c r="EQ105" s="679">
        <f t="shared" si="404"/>
        <v>0</v>
      </c>
      <c r="ER105" s="693"/>
      <c r="ES105" s="690"/>
      <c r="ET105" s="690"/>
      <c r="EU105" s="690"/>
      <c r="EV105" s="690"/>
      <c r="EW105" s="690"/>
      <c r="EX105" s="678">
        <f t="shared" ref="EX105:EX113" si="406">EI105</f>
        <v>0</v>
      </c>
      <c r="EY105" s="679">
        <f t="shared" ref="EY105:EY113" si="407">EJ105</f>
        <v>0</v>
      </c>
      <c r="EZ105" s="679">
        <f t="shared" ref="EZ105:EZ113" si="408">EK105</f>
        <v>0</v>
      </c>
      <c r="FA105" s="679">
        <f t="shared" ref="FA105:FA113" si="409">EL105</f>
        <v>0</v>
      </c>
      <c r="FB105" s="679">
        <f t="shared" ref="FB105:FB113" si="410">EM105</f>
        <v>0</v>
      </c>
      <c r="FC105" s="679">
        <f t="shared" ref="FC105:FC113" si="411">EN105</f>
        <v>0</v>
      </c>
      <c r="FD105" s="679">
        <f t="shared" ref="FD105:FD113" si="412">EO105</f>
        <v>0</v>
      </c>
      <c r="FE105" s="679">
        <f t="shared" ref="FE105:FE113" si="413">EP105</f>
        <v>0</v>
      </c>
      <c r="FF105" s="679">
        <f t="shared" ref="FF105:FF113" si="414">EQ105</f>
        <v>0</v>
      </c>
      <c r="FG105" s="679">
        <f t="shared" ref="FG105:FG113" si="415">ER105</f>
        <v>0</v>
      </c>
      <c r="FH105" s="693"/>
      <c r="FI105" s="690"/>
      <c r="FJ105" s="690"/>
      <c r="FK105" s="690"/>
    </row>
    <row r="106" spans="1:167" s="684" customFormat="1" x14ac:dyDescent="0.2">
      <c r="B106" s="688">
        <v>3</v>
      </c>
      <c r="C106" s="689">
        <f>IF('General Information'!D71="","",'General Information'!D71)</f>
        <v>0.15440000000000001</v>
      </c>
      <c r="D106" s="686"/>
      <c r="E106" s="678">
        <f>'General Information'!F71</f>
        <v>0</v>
      </c>
      <c r="F106" s="690"/>
      <c r="G106" s="690"/>
      <c r="H106" s="690"/>
      <c r="I106" s="691"/>
      <c r="J106" s="691"/>
      <c r="K106" s="690"/>
      <c r="L106" s="690"/>
      <c r="M106" s="690"/>
      <c r="N106" s="690"/>
      <c r="O106" s="690"/>
      <c r="P106" s="690"/>
      <c r="Q106" s="690"/>
      <c r="R106" s="690"/>
      <c r="S106" s="678">
        <f>'General Information'!F71</f>
        <v>0</v>
      </c>
      <c r="T106" s="693"/>
      <c r="U106" s="690"/>
      <c r="V106" s="690"/>
      <c r="W106" s="691"/>
      <c r="X106" s="691"/>
      <c r="Y106" s="690"/>
      <c r="Z106" s="690"/>
      <c r="AA106" s="690"/>
      <c r="AB106" s="690"/>
      <c r="AC106" s="690"/>
      <c r="AD106" s="690"/>
      <c r="AE106" s="690"/>
      <c r="AF106" s="690"/>
      <c r="AG106" s="690"/>
      <c r="AH106" s="678">
        <f t="shared" si="361"/>
        <v>0</v>
      </c>
      <c r="AI106" s="679">
        <f t="shared" si="362"/>
        <v>0</v>
      </c>
      <c r="AJ106" s="693"/>
      <c r="AK106" s="690"/>
      <c r="AL106" s="690"/>
      <c r="AM106" s="691"/>
      <c r="AN106" s="690"/>
      <c r="AO106" s="690"/>
      <c r="AP106" s="690"/>
      <c r="AQ106" s="690"/>
      <c r="AR106" s="690"/>
      <c r="AS106" s="690"/>
      <c r="AT106" s="690"/>
      <c r="AU106" s="690"/>
      <c r="AV106" s="690"/>
      <c r="AW106" s="678">
        <f t="shared" si="363"/>
        <v>0</v>
      </c>
      <c r="AX106" s="679">
        <f t="shared" si="364"/>
        <v>0</v>
      </c>
      <c r="AY106" s="679">
        <f t="shared" si="365"/>
        <v>0</v>
      </c>
      <c r="AZ106" s="693"/>
      <c r="BA106" s="690"/>
      <c r="BB106" s="691"/>
      <c r="BC106" s="690"/>
      <c r="BD106" s="690"/>
      <c r="BE106" s="690"/>
      <c r="BF106" s="690"/>
      <c r="BG106" s="690"/>
      <c r="BH106" s="690"/>
      <c r="BI106" s="690"/>
      <c r="BJ106" s="690"/>
      <c r="BK106" s="690"/>
      <c r="BL106" s="678">
        <f t="shared" si="366"/>
        <v>0</v>
      </c>
      <c r="BM106" s="679">
        <f t="shared" si="367"/>
        <v>0</v>
      </c>
      <c r="BN106" s="679">
        <f t="shared" si="368"/>
        <v>0</v>
      </c>
      <c r="BO106" s="679">
        <f t="shared" si="369"/>
        <v>0</v>
      </c>
      <c r="BP106" s="693"/>
      <c r="BQ106" s="691"/>
      <c r="BR106" s="690"/>
      <c r="BS106" s="690"/>
      <c r="BT106" s="690"/>
      <c r="BU106" s="690"/>
      <c r="BV106" s="690"/>
      <c r="BW106" s="690"/>
      <c r="BX106" s="690"/>
      <c r="BY106" s="690"/>
      <c r="BZ106" s="690"/>
      <c r="CA106" s="678">
        <f t="shared" si="370"/>
        <v>0</v>
      </c>
      <c r="CB106" s="679">
        <f t="shared" si="371"/>
        <v>0</v>
      </c>
      <c r="CC106" s="679">
        <f t="shared" si="372"/>
        <v>0</v>
      </c>
      <c r="CD106" s="679">
        <f t="shared" si="373"/>
        <v>0</v>
      </c>
      <c r="CE106" s="679">
        <f t="shared" si="374"/>
        <v>0</v>
      </c>
      <c r="CF106" s="693"/>
      <c r="CG106" s="690"/>
      <c r="CH106" s="690"/>
      <c r="CI106" s="690"/>
      <c r="CJ106" s="690"/>
      <c r="CK106" s="690"/>
      <c r="CL106" s="690"/>
      <c r="CM106" s="690"/>
      <c r="CN106" s="690"/>
      <c r="CO106" s="690"/>
      <c r="CP106" s="678">
        <f t="shared" si="375"/>
        <v>0</v>
      </c>
      <c r="CQ106" s="679">
        <f t="shared" si="376"/>
        <v>0</v>
      </c>
      <c r="CR106" s="679">
        <f t="shared" si="377"/>
        <v>0</v>
      </c>
      <c r="CS106" s="679">
        <f t="shared" si="378"/>
        <v>0</v>
      </c>
      <c r="CT106" s="679">
        <f t="shared" si="379"/>
        <v>0</v>
      </c>
      <c r="CU106" s="679">
        <f t="shared" si="380"/>
        <v>0</v>
      </c>
      <c r="CV106" s="693"/>
      <c r="CW106" s="690"/>
      <c r="CX106" s="690"/>
      <c r="CY106" s="690"/>
      <c r="CZ106" s="690"/>
      <c r="DA106" s="690"/>
      <c r="DB106" s="690"/>
      <c r="DC106" s="690"/>
      <c r="DD106" s="690"/>
      <c r="DE106" s="678">
        <f t="shared" si="381"/>
        <v>0</v>
      </c>
      <c r="DF106" s="679">
        <f t="shared" si="382"/>
        <v>0</v>
      </c>
      <c r="DG106" s="679">
        <f t="shared" si="383"/>
        <v>0</v>
      </c>
      <c r="DH106" s="679">
        <f t="shared" si="384"/>
        <v>0</v>
      </c>
      <c r="DI106" s="679">
        <f t="shared" si="385"/>
        <v>0</v>
      </c>
      <c r="DJ106" s="679">
        <f t="shared" si="386"/>
        <v>0</v>
      </c>
      <c r="DK106" s="679">
        <f t="shared" si="387"/>
        <v>0</v>
      </c>
      <c r="DL106" s="693"/>
      <c r="DM106" s="690"/>
      <c r="DN106" s="690"/>
      <c r="DO106" s="690"/>
      <c r="DP106" s="690"/>
      <c r="DQ106" s="690"/>
      <c r="DR106" s="690"/>
      <c r="DS106" s="690"/>
      <c r="DT106" s="678">
        <f t="shared" si="388"/>
        <v>0</v>
      </c>
      <c r="DU106" s="679">
        <f t="shared" si="389"/>
        <v>0</v>
      </c>
      <c r="DV106" s="679">
        <f t="shared" si="390"/>
        <v>0</v>
      </c>
      <c r="DW106" s="679">
        <f t="shared" si="391"/>
        <v>0</v>
      </c>
      <c r="DX106" s="679">
        <f t="shared" si="392"/>
        <v>0</v>
      </c>
      <c r="DY106" s="679">
        <f t="shared" si="393"/>
        <v>0</v>
      </c>
      <c r="DZ106" s="679">
        <f t="shared" si="394"/>
        <v>0</v>
      </c>
      <c r="EA106" s="679">
        <f t="shared" si="395"/>
        <v>0</v>
      </c>
      <c r="EB106" s="693"/>
      <c r="EC106" s="690"/>
      <c r="ED106" s="690"/>
      <c r="EE106" s="690"/>
      <c r="EF106" s="690"/>
      <c r="EG106" s="690"/>
      <c r="EH106" s="690"/>
      <c r="EI106" s="678">
        <f t="shared" si="396"/>
        <v>0</v>
      </c>
      <c r="EJ106" s="679">
        <f t="shared" si="397"/>
        <v>0</v>
      </c>
      <c r="EK106" s="679">
        <f t="shared" si="398"/>
        <v>0</v>
      </c>
      <c r="EL106" s="679">
        <f t="shared" si="399"/>
        <v>0</v>
      </c>
      <c r="EM106" s="679">
        <f t="shared" si="400"/>
        <v>0</v>
      </c>
      <c r="EN106" s="679">
        <f t="shared" si="401"/>
        <v>0</v>
      </c>
      <c r="EO106" s="679">
        <f t="shared" si="402"/>
        <v>0</v>
      </c>
      <c r="EP106" s="679">
        <f t="shared" si="403"/>
        <v>0</v>
      </c>
      <c r="EQ106" s="679">
        <f t="shared" si="404"/>
        <v>0</v>
      </c>
      <c r="ER106" s="693"/>
      <c r="ES106" s="690"/>
      <c r="ET106" s="690"/>
      <c r="EU106" s="690"/>
      <c r="EV106" s="690"/>
      <c r="EW106" s="690"/>
      <c r="EX106" s="678">
        <f t="shared" si="406"/>
        <v>0</v>
      </c>
      <c r="EY106" s="679">
        <f t="shared" si="407"/>
        <v>0</v>
      </c>
      <c r="EZ106" s="679">
        <f t="shared" si="408"/>
        <v>0</v>
      </c>
      <c r="FA106" s="679">
        <f t="shared" si="409"/>
        <v>0</v>
      </c>
      <c r="FB106" s="679">
        <f t="shared" si="410"/>
        <v>0</v>
      </c>
      <c r="FC106" s="679">
        <f t="shared" si="411"/>
        <v>0</v>
      </c>
      <c r="FD106" s="679">
        <f t="shared" si="412"/>
        <v>0</v>
      </c>
      <c r="FE106" s="679">
        <f t="shared" si="413"/>
        <v>0</v>
      </c>
      <c r="FF106" s="679">
        <f t="shared" si="414"/>
        <v>0</v>
      </c>
      <c r="FG106" s="679">
        <f t="shared" si="415"/>
        <v>0</v>
      </c>
      <c r="FH106" s="693"/>
      <c r="FI106" s="690"/>
      <c r="FJ106" s="690"/>
      <c r="FK106" s="690"/>
    </row>
    <row r="107" spans="1:167" s="684" customFormat="1" x14ac:dyDescent="0.2">
      <c r="B107" s="688">
        <v>4</v>
      </c>
      <c r="C107" s="689">
        <f>IF('General Information'!D72="","",'General Information'!D72)</f>
        <v>0.15</v>
      </c>
      <c r="D107" s="686"/>
      <c r="E107" s="678">
        <f>'General Information'!F72</f>
        <v>0</v>
      </c>
      <c r="F107" s="690"/>
      <c r="G107" s="690"/>
      <c r="H107" s="690"/>
      <c r="I107" s="691"/>
      <c r="J107" s="691"/>
      <c r="K107" s="690"/>
      <c r="L107" s="690"/>
      <c r="M107" s="690"/>
      <c r="N107" s="690"/>
      <c r="O107" s="690"/>
      <c r="P107" s="690"/>
      <c r="Q107" s="690"/>
      <c r="R107" s="690"/>
      <c r="S107" s="678">
        <f>'General Information'!F72</f>
        <v>0</v>
      </c>
      <c r="T107" s="693"/>
      <c r="U107" s="690"/>
      <c r="V107" s="690"/>
      <c r="W107" s="691"/>
      <c r="X107" s="691"/>
      <c r="Y107" s="690"/>
      <c r="Z107" s="690"/>
      <c r="AA107" s="690"/>
      <c r="AB107" s="690"/>
      <c r="AC107" s="690"/>
      <c r="AD107" s="690"/>
      <c r="AE107" s="690"/>
      <c r="AF107" s="690"/>
      <c r="AG107" s="690"/>
      <c r="AH107" s="678">
        <f t="shared" si="361"/>
        <v>0</v>
      </c>
      <c r="AI107" s="679">
        <f t="shared" si="362"/>
        <v>0</v>
      </c>
      <c r="AJ107" s="693"/>
      <c r="AK107" s="690"/>
      <c r="AL107" s="690"/>
      <c r="AM107" s="691"/>
      <c r="AN107" s="690"/>
      <c r="AO107" s="690"/>
      <c r="AP107" s="690"/>
      <c r="AQ107" s="690"/>
      <c r="AR107" s="690"/>
      <c r="AS107" s="690"/>
      <c r="AT107" s="690"/>
      <c r="AU107" s="690"/>
      <c r="AV107" s="690"/>
      <c r="AW107" s="678">
        <f t="shared" si="363"/>
        <v>0</v>
      </c>
      <c r="AX107" s="679">
        <f t="shared" si="364"/>
        <v>0</v>
      </c>
      <c r="AY107" s="679">
        <f t="shared" si="365"/>
        <v>0</v>
      </c>
      <c r="AZ107" s="693"/>
      <c r="BA107" s="690"/>
      <c r="BB107" s="691"/>
      <c r="BC107" s="690"/>
      <c r="BD107" s="690"/>
      <c r="BE107" s="690"/>
      <c r="BF107" s="690"/>
      <c r="BG107" s="690"/>
      <c r="BH107" s="690"/>
      <c r="BI107" s="690"/>
      <c r="BJ107" s="690"/>
      <c r="BK107" s="690"/>
      <c r="BL107" s="678">
        <f t="shared" si="366"/>
        <v>0</v>
      </c>
      <c r="BM107" s="679">
        <f t="shared" si="367"/>
        <v>0</v>
      </c>
      <c r="BN107" s="679">
        <f t="shared" si="368"/>
        <v>0</v>
      </c>
      <c r="BO107" s="679">
        <f t="shared" si="369"/>
        <v>0</v>
      </c>
      <c r="BP107" s="693"/>
      <c r="BQ107" s="691"/>
      <c r="BR107" s="690"/>
      <c r="BS107" s="690"/>
      <c r="BT107" s="690"/>
      <c r="BU107" s="690"/>
      <c r="BV107" s="690"/>
      <c r="BW107" s="690"/>
      <c r="BX107" s="690"/>
      <c r="BY107" s="690"/>
      <c r="BZ107" s="690"/>
      <c r="CA107" s="678">
        <f t="shared" si="370"/>
        <v>0</v>
      </c>
      <c r="CB107" s="679">
        <f t="shared" si="371"/>
        <v>0</v>
      </c>
      <c r="CC107" s="679">
        <f t="shared" si="372"/>
        <v>0</v>
      </c>
      <c r="CD107" s="679">
        <f t="shared" si="373"/>
        <v>0</v>
      </c>
      <c r="CE107" s="679">
        <f t="shared" si="374"/>
        <v>0</v>
      </c>
      <c r="CF107" s="693"/>
      <c r="CG107" s="690"/>
      <c r="CH107" s="690"/>
      <c r="CI107" s="690"/>
      <c r="CJ107" s="690"/>
      <c r="CK107" s="690"/>
      <c r="CL107" s="690"/>
      <c r="CM107" s="690"/>
      <c r="CN107" s="690"/>
      <c r="CO107" s="690"/>
      <c r="CP107" s="678">
        <f t="shared" si="375"/>
        <v>0</v>
      </c>
      <c r="CQ107" s="679">
        <f t="shared" si="376"/>
        <v>0</v>
      </c>
      <c r="CR107" s="679">
        <f t="shared" si="377"/>
        <v>0</v>
      </c>
      <c r="CS107" s="679">
        <f t="shared" si="378"/>
        <v>0</v>
      </c>
      <c r="CT107" s="679">
        <f t="shared" si="379"/>
        <v>0</v>
      </c>
      <c r="CU107" s="679">
        <f t="shared" si="380"/>
        <v>0</v>
      </c>
      <c r="CV107" s="693"/>
      <c r="CW107" s="690"/>
      <c r="CX107" s="690"/>
      <c r="CY107" s="690"/>
      <c r="CZ107" s="690"/>
      <c r="DA107" s="690"/>
      <c r="DB107" s="690"/>
      <c r="DC107" s="690"/>
      <c r="DD107" s="690"/>
      <c r="DE107" s="678">
        <f t="shared" si="381"/>
        <v>0</v>
      </c>
      <c r="DF107" s="679">
        <f t="shared" si="382"/>
        <v>0</v>
      </c>
      <c r="DG107" s="679">
        <f t="shared" si="383"/>
        <v>0</v>
      </c>
      <c r="DH107" s="679">
        <f t="shared" si="384"/>
        <v>0</v>
      </c>
      <c r="DI107" s="679">
        <f t="shared" si="385"/>
        <v>0</v>
      </c>
      <c r="DJ107" s="679">
        <f t="shared" si="386"/>
        <v>0</v>
      </c>
      <c r="DK107" s="679">
        <f t="shared" si="387"/>
        <v>0</v>
      </c>
      <c r="DL107" s="693"/>
      <c r="DM107" s="690"/>
      <c r="DN107" s="690"/>
      <c r="DO107" s="690"/>
      <c r="DP107" s="690"/>
      <c r="DQ107" s="690"/>
      <c r="DR107" s="690"/>
      <c r="DS107" s="690"/>
      <c r="DT107" s="678">
        <f t="shared" si="388"/>
        <v>0</v>
      </c>
      <c r="DU107" s="679">
        <f t="shared" si="389"/>
        <v>0</v>
      </c>
      <c r="DV107" s="679">
        <f t="shared" si="390"/>
        <v>0</v>
      </c>
      <c r="DW107" s="679">
        <f t="shared" si="391"/>
        <v>0</v>
      </c>
      <c r="DX107" s="679">
        <f t="shared" si="392"/>
        <v>0</v>
      </c>
      <c r="DY107" s="679">
        <f t="shared" si="393"/>
        <v>0</v>
      </c>
      <c r="DZ107" s="679">
        <f t="shared" si="394"/>
        <v>0</v>
      </c>
      <c r="EA107" s="679">
        <f t="shared" si="395"/>
        <v>0</v>
      </c>
      <c r="EB107" s="693"/>
      <c r="EC107" s="690"/>
      <c r="ED107" s="690"/>
      <c r="EE107" s="690"/>
      <c r="EF107" s="690"/>
      <c r="EG107" s="690"/>
      <c r="EH107" s="690"/>
      <c r="EI107" s="678">
        <f t="shared" si="396"/>
        <v>0</v>
      </c>
      <c r="EJ107" s="679">
        <f t="shared" si="397"/>
        <v>0</v>
      </c>
      <c r="EK107" s="679">
        <f t="shared" si="398"/>
        <v>0</v>
      </c>
      <c r="EL107" s="679">
        <f t="shared" si="399"/>
        <v>0</v>
      </c>
      <c r="EM107" s="679">
        <f t="shared" si="400"/>
        <v>0</v>
      </c>
      <c r="EN107" s="679">
        <f t="shared" si="401"/>
        <v>0</v>
      </c>
      <c r="EO107" s="679">
        <f t="shared" si="402"/>
        <v>0</v>
      </c>
      <c r="EP107" s="679">
        <f t="shared" si="403"/>
        <v>0</v>
      </c>
      <c r="EQ107" s="679">
        <f t="shared" si="404"/>
        <v>0</v>
      </c>
      <c r="ER107" s="693"/>
      <c r="ES107" s="690"/>
      <c r="ET107" s="690"/>
      <c r="EU107" s="690"/>
      <c r="EV107" s="690"/>
      <c r="EW107" s="690"/>
      <c r="EX107" s="678">
        <f t="shared" si="406"/>
        <v>0</v>
      </c>
      <c r="EY107" s="679">
        <f t="shared" si="407"/>
        <v>0</v>
      </c>
      <c r="EZ107" s="679">
        <f t="shared" si="408"/>
        <v>0</v>
      </c>
      <c r="FA107" s="679">
        <f t="shared" si="409"/>
        <v>0</v>
      </c>
      <c r="FB107" s="679">
        <f t="shared" si="410"/>
        <v>0</v>
      </c>
      <c r="FC107" s="679">
        <f t="shared" si="411"/>
        <v>0</v>
      </c>
      <c r="FD107" s="679">
        <f t="shared" si="412"/>
        <v>0</v>
      </c>
      <c r="FE107" s="679">
        <f t="shared" si="413"/>
        <v>0</v>
      </c>
      <c r="FF107" s="679">
        <f t="shared" si="414"/>
        <v>0</v>
      </c>
      <c r="FG107" s="679">
        <f t="shared" si="415"/>
        <v>0</v>
      </c>
      <c r="FH107" s="693"/>
      <c r="FI107" s="690"/>
      <c r="FJ107" s="690"/>
      <c r="FK107" s="690"/>
    </row>
    <row r="108" spans="1:167" s="684" customFormat="1" x14ac:dyDescent="0.2">
      <c r="B108" s="688">
        <v>5</v>
      </c>
      <c r="C108" s="689">
        <f>IF('General Information'!D73="","",'General Information'!D73)</f>
        <v>0.05</v>
      </c>
      <c r="D108" s="686"/>
      <c r="E108" s="678">
        <f>'General Information'!F73</f>
        <v>0</v>
      </c>
      <c r="F108" s="690"/>
      <c r="G108" s="690"/>
      <c r="H108" s="690"/>
      <c r="I108" s="691"/>
      <c r="J108" s="691"/>
      <c r="K108" s="690"/>
      <c r="L108" s="690"/>
      <c r="M108" s="690"/>
      <c r="N108" s="690"/>
      <c r="O108" s="690"/>
      <c r="P108" s="690"/>
      <c r="Q108" s="690"/>
      <c r="R108" s="690"/>
      <c r="S108" s="678">
        <f>'General Information'!F73</f>
        <v>0</v>
      </c>
      <c r="T108" s="694"/>
      <c r="U108" s="690"/>
      <c r="V108" s="690"/>
      <c r="W108" s="691"/>
      <c r="X108" s="691"/>
      <c r="Y108" s="690"/>
      <c r="Z108" s="690"/>
      <c r="AA108" s="690"/>
      <c r="AB108" s="690"/>
      <c r="AC108" s="690"/>
      <c r="AD108" s="690"/>
      <c r="AE108" s="690"/>
      <c r="AF108" s="690"/>
      <c r="AG108" s="690"/>
      <c r="AH108" s="678">
        <f t="shared" si="361"/>
        <v>0</v>
      </c>
      <c r="AI108" s="679">
        <f t="shared" si="362"/>
        <v>0</v>
      </c>
      <c r="AJ108" s="694"/>
      <c r="AK108" s="690"/>
      <c r="AL108" s="690"/>
      <c r="AM108" s="691"/>
      <c r="AN108" s="690"/>
      <c r="AO108" s="690"/>
      <c r="AP108" s="690"/>
      <c r="AQ108" s="690"/>
      <c r="AR108" s="690"/>
      <c r="AS108" s="690"/>
      <c r="AT108" s="690"/>
      <c r="AU108" s="690"/>
      <c r="AV108" s="690"/>
      <c r="AW108" s="678">
        <f t="shared" si="363"/>
        <v>0</v>
      </c>
      <c r="AX108" s="679">
        <f t="shared" si="364"/>
        <v>0</v>
      </c>
      <c r="AY108" s="679">
        <f t="shared" si="365"/>
        <v>0</v>
      </c>
      <c r="AZ108" s="694"/>
      <c r="BA108" s="690"/>
      <c r="BB108" s="691"/>
      <c r="BC108" s="690"/>
      <c r="BD108" s="690"/>
      <c r="BE108" s="690"/>
      <c r="BF108" s="690"/>
      <c r="BG108" s="690"/>
      <c r="BH108" s="690"/>
      <c r="BI108" s="690"/>
      <c r="BJ108" s="690"/>
      <c r="BK108" s="690"/>
      <c r="BL108" s="678">
        <f t="shared" si="366"/>
        <v>0</v>
      </c>
      <c r="BM108" s="679">
        <f t="shared" si="367"/>
        <v>0</v>
      </c>
      <c r="BN108" s="679">
        <f t="shared" si="368"/>
        <v>0</v>
      </c>
      <c r="BO108" s="679">
        <f t="shared" si="369"/>
        <v>0</v>
      </c>
      <c r="BP108" s="694"/>
      <c r="BQ108" s="691"/>
      <c r="BR108" s="690"/>
      <c r="BS108" s="690"/>
      <c r="BT108" s="690"/>
      <c r="BU108" s="690"/>
      <c r="BV108" s="690"/>
      <c r="BW108" s="690"/>
      <c r="BX108" s="690"/>
      <c r="BY108" s="690"/>
      <c r="BZ108" s="690"/>
      <c r="CA108" s="678">
        <f t="shared" si="370"/>
        <v>0</v>
      </c>
      <c r="CB108" s="679">
        <f t="shared" si="371"/>
        <v>0</v>
      </c>
      <c r="CC108" s="679">
        <f t="shared" si="372"/>
        <v>0</v>
      </c>
      <c r="CD108" s="679">
        <f t="shared" si="373"/>
        <v>0</v>
      </c>
      <c r="CE108" s="679">
        <f t="shared" si="374"/>
        <v>0</v>
      </c>
      <c r="CF108" s="694"/>
      <c r="CG108" s="690"/>
      <c r="CH108" s="690"/>
      <c r="CI108" s="690"/>
      <c r="CJ108" s="690"/>
      <c r="CK108" s="690"/>
      <c r="CL108" s="690"/>
      <c r="CM108" s="690"/>
      <c r="CN108" s="690"/>
      <c r="CO108" s="690"/>
      <c r="CP108" s="678">
        <f t="shared" si="375"/>
        <v>0</v>
      </c>
      <c r="CQ108" s="679">
        <f t="shared" si="376"/>
        <v>0</v>
      </c>
      <c r="CR108" s="679">
        <f t="shared" si="377"/>
        <v>0</v>
      </c>
      <c r="CS108" s="679">
        <f t="shared" si="378"/>
        <v>0</v>
      </c>
      <c r="CT108" s="679">
        <f t="shared" si="379"/>
        <v>0</v>
      </c>
      <c r="CU108" s="679">
        <f t="shared" si="380"/>
        <v>0</v>
      </c>
      <c r="CV108" s="694"/>
      <c r="CW108" s="690"/>
      <c r="CX108" s="690"/>
      <c r="CY108" s="690"/>
      <c r="CZ108" s="690"/>
      <c r="DA108" s="690"/>
      <c r="DB108" s="690"/>
      <c r="DC108" s="690"/>
      <c r="DD108" s="690"/>
      <c r="DE108" s="678">
        <f t="shared" si="381"/>
        <v>0</v>
      </c>
      <c r="DF108" s="679">
        <f t="shared" si="382"/>
        <v>0</v>
      </c>
      <c r="DG108" s="679">
        <f t="shared" si="383"/>
        <v>0</v>
      </c>
      <c r="DH108" s="679">
        <f t="shared" si="384"/>
        <v>0</v>
      </c>
      <c r="DI108" s="679">
        <f t="shared" si="385"/>
        <v>0</v>
      </c>
      <c r="DJ108" s="679">
        <f t="shared" si="386"/>
        <v>0</v>
      </c>
      <c r="DK108" s="679">
        <f t="shared" si="387"/>
        <v>0</v>
      </c>
      <c r="DL108" s="694"/>
      <c r="DM108" s="690"/>
      <c r="DN108" s="690"/>
      <c r="DO108" s="690"/>
      <c r="DP108" s="690"/>
      <c r="DQ108" s="690"/>
      <c r="DR108" s="690"/>
      <c r="DS108" s="690"/>
      <c r="DT108" s="678">
        <f t="shared" si="388"/>
        <v>0</v>
      </c>
      <c r="DU108" s="679">
        <f t="shared" si="389"/>
        <v>0</v>
      </c>
      <c r="DV108" s="679">
        <f t="shared" si="390"/>
        <v>0</v>
      </c>
      <c r="DW108" s="679">
        <f t="shared" si="391"/>
        <v>0</v>
      </c>
      <c r="DX108" s="679">
        <f t="shared" si="392"/>
        <v>0</v>
      </c>
      <c r="DY108" s="679">
        <f t="shared" si="393"/>
        <v>0</v>
      </c>
      <c r="DZ108" s="679">
        <f t="shared" si="394"/>
        <v>0</v>
      </c>
      <c r="EA108" s="679">
        <f t="shared" si="395"/>
        <v>0</v>
      </c>
      <c r="EB108" s="694"/>
      <c r="EC108" s="690"/>
      <c r="ED108" s="690"/>
      <c r="EE108" s="690"/>
      <c r="EF108" s="690"/>
      <c r="EG108" s="690"/>
      <c r="EH108" s="690"/>
      <c r="EI108" s="678">
        <f t="shared" si="396"/>
        <v>0</v>
      </c>
      <c r="EJ108" s="679">
        <f t="shared" si="397"/>
        <v>0</v>
      </c>
      <c r="EK108" s="679">
        <f t="shared" si="398"/>
        <v>0</v>
      </c>
      <c r="EL108" s="679">
        <f t="shared" si="399"/>
        <v>0</v>
      </c>
      <c r="EM108" s="679">
        <f t="shared" si="400"/>
        <v>0</v>
      </c>
      <c r="EN108" s="679">
        <f t="shared" si="401"/>
        <v>0</v>
      </c>
      <c r="EO108" s="679">
        <f t="shared" si="402"/>
        <v>0</v>
      </c>
      <c r="EP108" s="679">
        <f t="shared" si="403"/>
        <v>0</v>
      </c>
      <c r="EQ108" s="679">
        <f t="shared" si="404"/>
        <v>0</v>
      </c>
      <c r="ER108" s="694"/>
      <c r="ES108" s="690"/>
      <c r="ET108" s="690"/>
      <c r="EU108" s="690"/>
      <c r="EV108" s="690"/>
      <c r="EW108" s="690"/>
      <c r="EX108" s="678">
        <f t="shared" si="406"/>
        <v>0</v>
      </c>
      <c r="EY108" s="679">
        <f t="shared" si="407"/>
        <v>0</v>
      </c>
      <c r="EZ108" s="679">
        <f t="shared" si="408"/>
        <v>0</v>
      </c>
      <c r="FA108" s="679">
        <f t="shared" si="409"/>
        <v>0</v>
      </c>
      <c r="FB108" s="679">
        <f t="shared" si="410"/>
        <v>0</v>
      </c>
      <c r="FC108" s="679">
        <f t="shared" si="411"/>
        <v>0</v>
      </c>
      <c r="FD108" s="679">
        <f t="shared" si="412"/>
        <v>0</v>
      </c>
      <c r="FE108" s="679">
        <f t="shared" si="413"/>
        <v>0</v>
      </c>
      <c r="FF108" s="679">
        <f t="shared" si="414"/>
        <v>0</v>
      </c>
      <c r="FG108" s="679">
        <f t="shared" si="415"/>
        <v>0</v>
      </c>
      <c r="FH108" s="694"/>
      <c r="FI108" s="690"/>
      <c r="FJ108" s="690"/>
      <c r="FK108" s="690"/>
    </row>
    <row r="109" spans="1:167" s="684" customFormat="1" ht="15" customHeight="1" x14ac:dyDescent="0.2">
      <c r="B109" s="688">
        <v>6</v>
      </c>
      <c r="C109" s="689">
        <f>IF('General Information'!D74="","",'General Information'!D74)</f>
        <v>0.15</v>
      </c>
      <c r="D109" s="686"/>
      <c r="E109" s="678">
        <f>'General Information'!F74</f>
        <v>0</v>
      </c>
      <c r="F109" s="690"/>
      <c r="G109" s="690"/>
      <c r="H109" s="690"/>
      <c r="I109" s="691"/>
      <c r="J109" s="691"/>
      <c r="K109" s="690"/>
      <c r="L109" s="690"/>
      <c r="M109" s="690"/>
      <c r="N109" s="690"/>
      <c r="O109" s="690"/>
      <c r="P109" s="690"/>
      <c r="Q109" s="690"/>
      <c r="R109" s="690"/>
      <c r="S109" s="678">
        <f>'General Information'!F74</f>
        <v>0</v>
      </c>
      <c r="T109" s="694"/>
      <c r="U109" s="690"/>
      <c r="V109" s="690"/>
      <c r="W109" s="691"/>
      <c r="X109" s="691"/>
      <c r="Y109" s="690"/>
      <c r="Z109" s="690"/>
      <c r="AA109" s="690"/>
      <c r="AB109" s="690"/>
      <c r="AC109" s="690"/>
      <c r="AD109" s="690"/>
      <c r="AE109" s="690"/>
      <c r="AF109" s="690"/>
      <c r="AG109" s="690"/>
      <c r="AH109" s="678">
        <f t="shared" si="361"/>
        <v>0</v>
      </c>
      <c r="AI109" s="679">
        <f t="shared" si="362"/>
        <v>0</v>
      </c>
      <c r="AJ109" s="694"/>
      <c r="AK109" s="690"/>
      <c r="AL109" s="690"/>
      <c r="AM109" s="691"/>
      <c r="AN109" s="690"/>
      <c r="AO109" s="690"/>
      <c r="AP109" s="690"/>
      <c r="AQ109" s="690"/>
      <c r="AR109" s="690"/>
      <c r="AS109" s="690"/>
      <c r="AT109" s="690"/>
      <c r="AU109" s="690"/>
      <c r="AV109" s="690"/>
      <c r="AW109" s="678">
        <f t="shared" si="363"/>
        <v>0</v>
      </c>
      <c r="AX109" s="679">
        <f t="shared" si="364"/>
        <v>0</v>
      </c>
      <c r="AY109" s="679">
        <f t="shared" si="365"/>
        <v>0</v>
      </c>
      <c r="AZ109" s="694"/>
      <c r="BA109" s="690"/>
      <c r="BB109" s="691"/>
      <c r="BC109" s="690"/>
      <c r="BD109" s="690"/>
      <c r="BE109" s="690"/>
      <c r="BF109" s="690"/>
      <c r="BG109" s="690"/>
      <c r="BH109" s="690"/>
      <c r="BI109" s="690"/>
      <c r="BJ109" s="690"/>
      <c r="BK109" s="690"/>
      <c r="BL109" s="678">
        <f t="shared" si="366"/>
        <v>0</v>
      </c>
      <c r="BM109" s="679">
        <f t="shared" si="367"/>
        <v>0</v>
      </c>
      <c r="BN109" s="679">
        <f t="shared" si="368"/>
        <v>0</v>
      </c>
      <c r="BO109" s="679">
        <f t="shared" si="369"/>
        <v>0</v>
      </c>
      <c r="BP109" s="694"/>
      <c r="BQ109" s="691"/>
      <c r="BR109" s="690"/>
      <c r="BS109" s="690"/>
      <c r="BT109" s="690"/>
      <c r="BU109" s="690"/>
      <c r="BV109" s="690"/>
      <c r="BW109" s="690"/>
      <c r="BX109" s="690"/>
      <c r="BY109" s="690"/>
      <c r="BZ109" s="690"/>
      <c r="CA109" s="678">
        <f t="shared" si="370"/>
        <v>0</v>
      </c>
      <c r="CB109" s="679">
        <f t="shared" si="371"/>
        <v>0</v>
      </c>
      <c r="CC109" s="679">
        <f t="shared" si="372"/>
        <v>0</v>
      </c>
      <c r="CD109" s="679">
        <f t="shared" si="373"/>
        <v>0</v>
      </c>
      <c r="CE109" s="679">
        <f t="shared" si="374"/>
        <v>0</v>
      </c>
      <c r="CF109" s="694"/>
      <c r="CG109" s="690"/>
      <c r="CH109" s="690"/>
      <c r="CI109" s="690"/>
      <c r="CJ109" s="690"/>
      <c r="CK109" s="690"/>
      <c r="CL109" s="690"/>
      <c r="CM109" s="690"/>
      <c r="CN109" s="690"/>
      <c r="CO109" s="690"/>
      <c r="CP109" s="678">
        <f t="shared" si="375"/>
        <v>0</v>
      </c>
      <c r="CQ109" s="679">
        <f t="shared" si="376"/>
        <v>0</v>
      </c>
      <c r="CR109" s="679">
        <f t="shared" si="377"/>
        <v>0</v>
      </c>
      <c r="CS109" s="679">
        <f t="shared" si="378"/>
        <v>0</v>
      </c>
      <c r="CT109" s="679">
        <f t="shared" si="379"/>
        <v>0</v>
      </c>
      <c r="CU109" s="679">
        <f t="shared" si="380"/>
        <v>0</v>
      </c>
      <c r="CV109" s="694"/>
      <c r="CW109" s="690"/>
      <c r="CX109" s="690"/>
      <c r="CY109" s="690"/>
      <c r="CZ109" s="690"/>
      <c r="DA109" s="690"/>
      <c r="DB109" s="690"/>
      <c r="DC109" s="690"/>
      <c r="DD109" s="690"/>
      <c r="DE109" s="678">
        <f t="shared" si="381"/>
        <v>0</v>
      </c>
      <c r="DF109" s="679">
        <f t="shared" si="382"/>
        <v>0</v>
      </c>
      <c r="DG109" s="679">
        <f t="shared" si="383"/>
        <v>0</v>
      </c>
      <c r="DH109" s="679">
        <f t="shared" si="384"/>
        <v>0</v>
      </c>
      <c r="DI109" s="679">
        <f t="shared" si="385"/>
        <v>0</v>
      </c>
      <c r="DJ109" s="679">
        <f t="shared" si="386"/>
        <v>0</v>
      </c>
      <c r="DK109" s="679">
        <f t="shared" si="387"/>
        <v>0</v>
      </c>
      <c r="DL109" s="694"/>
      <c r="DM109" s="690"/>
      <c r="DN109" s="690"/>
      <c r="DO109" s="690"/>
      <c r="DP109" s="690"/>
      <c r="DQ109" s="690"/>
      <c r="DR109" s="690"/>
      <c r="DS109" s="690"/>
      <c r="DT109" s="678">
        <f t="shared" si="388"/>
        <v>0</v>
      </c>
      <c r="DU109" s="679">
        <f t="shared" si="389"/>
        <v>0</v>
      </c>
      <c r="DV109" s="679">
        <f t="shared" si="390"/>
        <v>0</v>
      </c>
      <c r="DW109" s="679">
        <f t="shared" si="391"/>
        <v>0</v>
      </c>
      <c r="DX109" s="679">
        <f t="shared" si="392"/>
        <v>0</v>
      </c>
      <c r="DY109" s="679">
        <f t="shared" si="393"/>
        <v>0</v>
      </c>
      <c r="DZ109" s="679">
        <f t="shared" si="394"/>
        <v>0</v>
      </c>
      <c r="EA109" s="679">
        <f t="shared" si="395"/>
        <v>0</v>
      </c>
      <c r="EB109" s="694"/>
      <c r="EC109" s="690"/>
      <c r="ED109" s="690"/>
      <c r="EE109" s="690"/>
      <c r="EF109" s="690"/>
      <c r="EG109" s="690"/>
      <c r="EH109" s="690"/>
      <c r="EI109" s="678">
        <f t="shared" si="396"/>
        <v>0</v>
      </c>
      <c r="EJ109" s="679">
        <f t="shared" si="397"/>
        <v>0</v>
      </c>
      <c r="EK109" s="679">
        <f t="shared" si="398"/>
        <v>0</v>
      </c>
      <c r="EL109" s="679">
        <f t="shared" si="399"/>
        <v>0</v>
      </c>
      <c r="EM109" s="679">
        <f t="shared" si="400"/>
        <v>0</v>
      </c>
      <c r="EN109" s="679">
        <f t="shared" si="401"/>
        <v>0</v>
      </c>
      <c r="EO109" s="679">
        <f t="shared" si="402"/>
        <v>0</v>
      </c>
      <c r="EP109" s="679">
        <f t="shared" si="403"/>
        <v>0</v>
      </c>
      <c r="EQ109" s="679">
        <f t="shared" si="404"/>
        <v>0</v>
      </c>
      <c r="ER109" s="694"/>
      <c r="ES109" s="690"/>
      <c r="ET109" s="690"/>
      <c r="EU109" s="690"/>
      <c r="EV109" s="690"/>
      <c r="EW109" s="690"/>
      <c r="EX109" s="678">
        <f t="shared" si="406"/>
        <v>0</v>
      </c>
      <c r="EY109" s="679">
        <f t="shared" si="407"/>
        <v>0</v>
      </c>
      <c r="EZ109" s="679">
        <f t="shared" si="408"/>
        <v>0</v>
      </c>
      <c r="FA109" s="679">
        <f t="shared" si="409"/>
        <v>0</v>
      </c>
      <c r="FB109" s="679">
        <f t="shared" si="410"/>
        <v>0</v>
      </c>
      <c r="FC109" s="679">
        <f t="shared" si="411"/>
        <v>0</v>
      </c>
      <c r="FD109" s="679">
        <f t="shared" si="412"/>
        <v>0</v>
      </c>
      <c r="FE109" s="679">
        <f t="shared" si="413"/>
        <v>0</v>
      </c>
      <c r="FF109" s="679">
        <f t="shared" si="414"/>
        <v>0</v>
      </c>
      <c r="FG109" s="679">
        <f t="shared" si="415"/>
        <v>0</v>
      </c>
      <c r="FH109" s="694"/>
      <c r="FI109" s="690"/>
      <c r="FJ109" s="690"/>
      <c r="FK109" s="690"/>
    </row>
    <row r="110" spans="1:167" s="684" customFormat="1" ht="15" customHeight="1" x14ac:dyDescent="0.2">
      <c r="B110" s="688">
        <v>7</v>
      </c>
      <c r="C110" s="689">
        <f>IF('General Information'!D75="","",'General Information'!D75)</f>
        <v>0.15</v>
      </c>
      <c r="D110" s="686"/>
      <c r="E110" s="678">
        <f>'General Information'!F75</f>
        <v>0</v>
      </c>
      <c r="F110" s="690"/>
      <c r="G110" s="690"/>
      <c r="H110" s="690"/>
      <c r="I110" s="691"/>
      <c r="J110" s="691"/>
      <c r="K110" s="690"/>
      <c r="L110" s="690"/>
      <c r="M110" s="690"/>
      <c r="N110" s="690"/>
      <c r="O110" s="690"/>
      <c r="P110" s="690"/>
      <c r="Q110" s="690"/>
      <c r="R110" s="690"/>
      <c r="S110" s="678">
        <f>'General Information'!F75</f>
        <v>0</v>
      </c>
      <c r="T110" s="694"/>
      <c r="U110" s="690"/>
      <c r="V110" s="690"/>
      <c r="W110" s="691"/>
      <c r="X110" s="691"/>
      <c r="Y110" s="690"/>
      <c r="Z110" s="690"/>
      <c r="AA110" s="690"/>
      <c r="AB110" s="690"/>
      <c r="AC110" s="690"/>
      <c r="AD110" s="690"/>
      <c r="AE110" s="690"/>
      <c r="AF110" s="690"/>
      <c r="AG110" s="690"/>
      <c r="AH110" s="678">
        <f t="shared" si="361"/>
        <v>0</v>
      </c>
      <c r="AI110" s="679">
        <f t="shared" si="362"/>
        <v>0</v>
      </c>
      <c r="AJ110" s="694"/>
      <c r="AK110" s="690"/>
      <c r="AL110" s="690"/>
      <c r="AM110" s="691"/>
      <c r="AN110" s="690"/>
      <c r="AO110" s="690"/>
      <c r="AP110" s="690"/>
      <c r="AQ110" s="690"/>
      <c r="AR110" s="690"/>
      <c r="AS110" s="690"/>
      <c r="AT110" s="690"/>
      <c r="AU110" s="690"/>
      <c r="AV110" s="690"/>
      <c r="AW110" s="678">
        <f t="shared" si="363"/>
        <v>0</v>
      </c>
      <c r="AX110" s="679">
        <f t="shared" si="364"/>
        <v>0</v>
      </c>
      <c r="AY110" s="679">
        <f t="shared" si="365"/>
        <v>0</v>
      </c>
      <c r="AZ110" s="694"/>
      <c r="BA110" s="690"/>
      <c r="BB110" s="691"/>
      <c r="BC110" s="690"/>
      <c r="BD110" s="690"/>
      <c r="BE110" s="690"/>
      <c r="BF110" s="690"/>
      <c r="BG110" s="690"/>
      <c r="BH110" s="690"/>
      <c r="BI110" s="690"/>
      <c r="BJ110" s="690"/>
      <c r="BK110" s="690"/>
      <c r="BL110" s="678">
        <f t="shared" si="366"/>
        <v>0</v>
      </c>
      <c r="BM110" s="679">
        <f t="shared" si="367"/>
        <v>0</v>
      </c>
      <c r="BN110" s="679">
        <f t="shared" si="368"/>
        <v>0</v>
      </c>
      <c r="BO110" s="679">
        <f t="shared" si="369"/>
        <v>0</v>
      </c>
      <c r="BP110" s="694"/>
      <c r="BQ110" s="691"/>
      <c r="BR110" s="690"/>
      <c r="BS110" s="690"/>
      <c r="BT110" s="690"/>
      <c r="BU110" s="690"/>
      <c r="BV110" s="690"/>
      <c r="BW110" s="690"/>
      <c r="BX110" s="690"/>
      <c r="BY110" s="690"/>
      <c r="BZ110" s="690"/>
      <c r="CA110" s="678">
        <f t="shared" si="370"/>
        <v>0</v>
      </c>
      <c r="CB110" s="679">
        <f t="shared" si="371"/>
        <v>0</v>
      </c>
      <c r="CC110" s="679">
        <f t="shared" si="372"/>
        <v>0</v>
      </c>
      <c r="CD110" s="679">
        <f t="shared" si="373"/>
        <v>0</v>
      </c>
      <c r="CE110" s="679">
        <f t="shared" si="374"/>
        <v>0</v>
      </c>
      <c r="CF110" s="694"/>
      <c r="CG110" s="690"/>
      <c r="CH110" s="690"/>
      <c r="CI110" s="690"/>
      <c r="CJ110" s="690"/>
      <c r="CK110" s="690"/>
      <c r="CL110" s="690"/>
      <c r="CM110" s="690"/>
      <c r="CN110" s="690"/>
      <c r="CO110" s="690"/>
      <c r="CP110" s="678">
        <f t="shared" si="375"/>
        <v>0</v>
      </c>
      <c r="CQ110" s="679">
        <f t="shared" si="376"/>
        <v>0</v>
      </c>
      <c r="CR110" s="679">
        <f t="shared" si="377"/>
        <v>0</v>
      </c>
      <c r="CS110" s="679">
        <f t="shared" si="378"/>
        <v>0</v>
      </c>
      <c r="CT110" s="679">
        <f t="shared" si="379"/>
        <v>0</v>
      </c>
      <c r="CU110" s="679">
        <f t="shared" si="380"/>
        <v>0</v>
      </c>
      <c r="CV110" s="694"/>
      <c r="CW110" s="690"/>
      <c r="CX110" s="690"/>
      <c r="CY110" s="690"/>
      <c r="CZ110" s="690"/>
      <c r="DA110" s="690"/>
      <c r="DB110" s="690"/>
      <c r="DC110" s="690"/>
      <c r="DD110" s="690"/>
      <c r="DE110" s="678">
        <f t="shared" si="381"/>
        <v>0</v>
      </c>
      <c r="DF110" s="679">
        <f t="shared" si="382"/>
        <v>0</v>
      </c>
      <c r="DG110" s="679">
        <f t="shared" si="383"/>
        <v>0</v>
      </c>
      <c r="DH110" s="679">
        <f t="shared" si="384"/>
        <v>0</v>
      </c>
      <c r="DI110" s="679">
        <f t="shared" si="385"/>
        <v>0</v>
      </c>
      <c r="DJ110" s="679">
        <f t="shared" si="386"/>
        <v>0</v>
      </c>
      <c r="DK110" s="679">
        <f t="shared" si="387"/>
        <v>0</v>
      </c>
      <c r="DL110" s="694"/>
      <c r="DM110" s="690"/>
      <c r="DN110" s="690"/>
      <c r="DO110" s="690"/>
      <c r="DP110" s="690"/>
      <c r="DQ110" s="690"/>
      <c r="DR110" s="690"/>
      <c r="DS110" s="690"/>
      <c r="DT110" s="678">
        <f t="shared" si="388"/>
        <v>0</v>
      </c>
      <c r="DU110" s="679">
        <f t="shared" si="389"/>
        <v>0</v>
      </c>
      <c r="DV110" s="679">
        <f t="shared" si="390"/>
        <v>0</v>
      </c>
      <c r="DW110" s="679">
        <f t="shared" si="391"/>
        <v>0</v>
      </c>
      <c r="DX110" s="679">
        <f t="shared" si="392"/>
        <v>0</v>
      </c>
      <c r="DY110" s="679">
        <f t="shared" si="393"/>
        <v>0</v>
      </c>
      <c r="DZ110" s="679">
        <f t="shared" si="394"/>
        <v>0</v>
      </c>
      <c r="EA110" s="679">
        <f t="shared" si="395"/>
        <v>0</v>
      </c>
      <c r="EB110" s="694"/>
      <c r="EC110" s="690"/>
      <c r="ED110" s="690"/>
      <c r="EE110" s="690"/>
      <c r="EF110" s="690"/>
      <c r="EG110" s="690"/>
      <c r="EH110" s="690"/>
      <c r="EI110" s="678">
        <f t="shared" si="396"/>
        <v>0</v>
      </c>
      <c r="EJ110" s="679">
        <f t="shared" si="397"/>
        <v>0</v>
      </c>
      <c r="EK110" s="679">
        <f t="shared" si="398"/>
        <v>0</v>
      </c>
      <c r="EL110" s="679">
        <f t="shared" si="399"/>
        <v>0</v>
      </c>
      <c r="EM110" s="679">
        <f t="shared" si="400"/>
        <v>0</v>
      </c>
      <c r="EN110" s="679">
        <f t="shared" si="401"/>
        <v>0</v>
      </c>
      <c r="EO110" s="679">
        <f t="shared" si="402"/>
        <v>0</v>
      </c>
      <c r="EP110" s="679">
        <f t="shared" si="403"/>
        <v>0</v>
      </c>
      <c r="EQ110" s="679">
        <f t="shared" si="404"/>
        <v>0</v>
      </c>
      <c r="ER110" s="694"/>
      <c r="ES110" s="690"/>
      <c r="ET110" s="690"/>
      <c r="EU110" s="690"/>
      <c r="EV110" s="690"/>
      <c r="EW110" s="690"/>
      <c r="EX110" s="678">
        <f t="shared" si="406"/>
        <v>0</v>
      </c>
      <c r="EY110" s="679">
        <f t="shared" si="407"/>
        <v>0</v>
      </c>
      <c r="EZ110" s="679">
        <f t="shared" si="408"/>
        <v>0</v>
      </c>
      <c r="FA110" s="679">
        <f t="shared" si="409"/>
        <v>0</v>
      </c>
      <c r="FB110" s="679">
        <f t="shared" si="410"/>
        <v>0</v>
      </c>
      <c r="FC110" s="679">
        <f t="shared" si="411"/>
        <v>0</v>
      </c>
      <c r="FD110" s="679">
        <f t="shared" si="412"/>
        <v>0</v>
      </c>
      <c r="FE110" s="679">
        <f t="shared" si="413"/>
        <v>0</v>
      </c>
      <c r="FF110" s="679">
        <f t="shared" si="414"/>
        <v>0</v>
      </c>
      <c r="FG110" s="679">
        <f t="shared" si="415"/>
        <v>0</v>
      </c>
      <c r="FH110" s="694"/>
      <c r="FI110" s="690"/>
      <c r="FJ110" s="690"/>
      <c r="FK110" s="690"/>
    </row>
    <row r="111" spans="1:167" s="684" customFormat="1" ht="15" customHeight="1" x14ac:dyDescent="0.2">
      <c r="B111" s="688">
        <v>8</v>
      </c>
      <c r="C111" s="689">
        <f>IF('General Information'!D76="","",'General Information'!D76)</f>
        <v>0.15</v>
      </c>
      <c r="D111" s="686"/>
      <c r="E111" s="678">
        <f>'General Information'!F76</f>
        <v>0</v>
      </c>
      <c r="F111" s="690"/>
      <c r="G111" s="690"/>
      <c r="H111" s="690"/>
      <c r="I111" s="691"/>
      <c r="J111" s="691"/>
      <c r="K111" s="690"/>
      <c r="L111" s="690"/>
      <c r="M111" s="690"/>
      <c r="N111" s="690"/>
      <c r="O111" s="690"/>
      <c r="P111" s="690"/>
      <c r="Q111" s="690"/>
      <c r="R111" s="690"/>
      <c r="S111" s="678">
        <f>'General Information'!F76</f>
        <v>0</v>
      </c>
      <c r="T111" s="694"/>
      <c r="U111" s="690"/>
      <c r="V111" s="690"/>
      <c r="W111" s="691"/>
      <c r="X111" s="691"/>
      <c r="Y111" s="690"/>
      <c r="Z111" s="690"/>
      <c r="AA111" s="690"/>
      <c r="AB111" s="690"/>
      <c r="AC111" s="690"/>
      <c r="AD111" s="690"/>
      <c r="AE111" s="690"/>
      <c r="AF111" s="690"/>
      <c r="AG111" s="690"/>
      <c r="AH111" s="678">
        <f t="shared" si="361"/>
        <v>0</v>
      </c>
      <c r="AI111" s="679">
        <f t="shared" si="362"/>
        <v>0</v>
      </c>
      <c r="AJ111" s="694"/>
      <c r="AK111" s="690"/>
      <c r="AL111" s="690"/>
      <c r="AM111" s="691"/>
      <c r="AN111" s="690"/>
      <c r="AO111" s="690"/>
      <c r="AP111" s="690"/>
      <c r="AQ111" s="690"/>
      <c r="AR111" s="690"/>
      <c r="AS111" s="690"/>
      <c r="AT111" s="690"/>
      <c r="AU111" s="690"/>
      <c r="AV111" s="690"/>
      <c r="AW111" s="678">
        <f t="shared" si="363"/>
        <v>0</v>
      </c>
      <c r="AX111" s="679">
        <f t="shared" si="364"/>
        <v>0</v>
      </c>
      <c r="AY111" s="679">
        <f t="shared" si="365"/>
        <v>0</v>
      </c>
      <c r="AZ111" s="694"/>
      <c r="BA111" s="690"/>
      <c r="BB111" s="691"/>
      <c r="BC111" s="690"/>
      <c r="BD111" s="690"/>
      <c r="BE111" s="690"/>
      <c r="BF111" s="690"/>
      <c r="BG111" s="690"/>
      <c r="BH111" s="690"/>
      <c r="BI111" s="690"/>
      <c r="BJ111" s="690"/>
      <c r="BK111" s="690"/>
      <c r="BL111" s="678">
        <f t="shared" si="366"/>
        <v>0</v>
      </c>
      <c r="BM111" s="679">
        <f t="shared" si="367"/>
        <v>0</v>
      </c>
      <c r="BN111" s="679">
        <f t="shared" si="368"/>
        <v>0</v>
      </c>
      <c r="BO111" s="679">
        <f t="shared" si="369"/>
        <v>0</v>
      </c>
      <c r="BP111" s="694"/>
      <c r="BQ111" s="691"/>
      <c r="BR111" s="690"/>
      <c r="BS111" s="690"/>
      <c r="BT111" s="690"/>
      <c r="BU111" s="690"/>
      <c r="BV111" s="690"/>
      <c r="BW111" s="690"/>
      <c r="BX111" s="690"/>
      <c r="BY111" s="690"/>
      <c r="BZ111" s="690"/>
      <c r="CA111" s="678">
        <f t="shared" si="370"/>
        <v>0</v>
      </c>
      <c r="CB111" s="679">
        <f t="shared" si="371"/>
        <v>0</v>
      </c>
      <c r="CC111" s="679">
        <f t="shared" si="372"/>
        <v>0</v>
      </c>
      <c r="CD111" s="679">
        <f t="shared" si="373"/>
        <v>0</v>
      </c>
      <c r="CE111" s="679">
        <f t="shared" si="374"/>
        <v>0</v>
      </c>
      <c r="CF111" s="694"/>
      <c r="CG111" s="690"/>
      <c r="CH111" s="690"/>
      <c r="CI111" s="690"/>
      <c r="CJ111" s="690"/>
      <c r="CK111" s="690"/>
      <c r="CL111" s="690"/>
      <c r="CM111" s="690"/>
      <c r="CN111" s="690"/>
      <c r="CO111" s="690"/>
      <c r="CP111" s="678">
        <f t="shared" si="375"/>
        <v>0</v>
      </c>
      <c r="CQ111" s="679">
        <f t="shared" si="376"/>
        <v>0</v>
      </c>
      <c r="CR111" s="679">
        <f t="shared" si="377"/>
        <v>0</v>
      </c>
      <c r="CS111" s="679">
        <f t="shared" si="378"/>
        <v>0</v>
      </c>
      <c r="CT111" s="679">
        <f t="shared" si="379"/>
        <v>0</v>
      </c>
      <c r="CU111" s="679">
        <f t="shared" si="380"/>
        <v>0</v>
      </c>
      <c r="CV111" s="694"/>
      <c r="CW111" s="690"/>
      <c r="CX111" s="690"/>
      <c r="CY111" s="690"/>
      <c r="CZ111" s="690"/>
      <c r="DA111" s="690"/>
      <c r="DB111" s="690"/>
      <c r="DC111" s="690"/>
      <c r="DD111" s="690"/>
      <c r="DE111" s="678">
        <f t="shared" si="381"/>
        <v>0</v>
      </c>
      <c r="DF111" s="679">
        <f t="shared" si="382"/>
        <v>0</v>
      </c>
      <c r="DG111" s="679">
        <f t="shared" si="383"/>
        <v>0</v>
      </c>
      <c r="DH111" s="679">
        <f t="shared" si="384"/>
        <v>0</v>
      </c>
      <c r="DI111" s="679">
        <f t="shared" si="385"/>
        <v>0</v>
      </c>
      <c r="DJ111" s="679">
        <f t="shared" si="386"/>
        <v>0</v>
      </c>
      <c r="DK111" s="679">
        <f t="shared" si="387"/>
        <v>0</v>
      </c>
      <c r="DL111" s="694"/>
      <c r="DM111" s="690"/>
      <c r="DN111" s="690"/>
      <c r="DO111" s="690"/>
      <c r="DP111" s="690"/>
      <c r="DQ111" s="690"/>
      <c r="DR111" s="690"/>
      <c r="DS111" s="690"/>
      <c r="DT111" s="678">
        <f t="shared" si="388"/>
        <v>0</v>
      </c>
      <c r="DU111" s="679">
        <f t="shared" si="389"/>
        <v>0</v>
      </c>
      <c r="DV111" s="679">
        <f t="shared" si="390"/>
        <v>0</v>
      </c>
      <c r="DW111" s="679">
        <f t="shared" si="391"/>
        <v>0</v>
      </c>
      <c r="DX111" s="679">
        <f t="shared" si="392"/>
        <v>0</v>
      </c>
      <c r="DY111" s="679">
        <f t="shared" si="393"/>
        <v>0</v>
      </c>
      <c r="DZ111" s="679">
        <f t="shared" si="394"/>
        <v>0</v>
      </c>
      <c r="EA111" s="679">
        <f t="shared" si="395"/>
        <v>0</v>
      </c>
      <c r="EB111" s="694"/>
      <c r="EC111" s="690"/>
      <c r="ED111" s="690"/>
      <c r="EE111" s="690"/>
      <c r="EF111" s="690"/>
      <c r="EG111" s="690"/>
      <c r="EH111" s="690"/>
      <c r="EI111" s="678">
        <f t="shared" si="396"/>
        <v>0</v>
      </c>
      <c r="EJ111" s="679">
        <f t="shared" si="397"/>
        <v>0</v>
      </c>
      <c r="EK111" s="679">
        <f t="shared" si="398"/>
        <v>0</v>
      </c>
      <c r="EL111" s="679">
        <f t="shared" si="399"/>
        <v>0</v>
      </c>
      <c r="EM111" s="679">
        <f t="shared" si="400"/>
        <v>0</v>
      </c>
      <c r="EN111" s="679">
        <f t="shared" si="401"/>
        <v>0</v>
      </c>
      <c r="EO111" s="679">
        <f t="shared" si="402"/>
        <v>0</v>
      </c>
      <c r="EP111" s="679">
        <f t="shared" si="403"/>
        <v>0</v>
      </c>
      <c r="EQ111" s="679">
        <f t="shared" si="404"/>
        <v>0</v>
      </c>
      <c r="ER111" s="694"/>
      <c r="ES111" s="690"/>
      <c r="ET111" s="690"/>
      <c r="EU111" s="690"/>
      <c r="EV111" s="690"/>
      <c r="EW111" s="690"/>
      <c r="EX111" s="678">
        <f t="shared" si="406"/>
        <v>0</v>
      </c>
      <c r="EY111" s="679">
        <f t="shared" si="407"/>
        <v>0</v>
      </c>
      <c r="EZ111" s="679">
        <f t="shared" si="408"/>
        <v>0</v>
      </c>
      <c r="FA111" s="679">
        <f t="shared" si="409"/>
        <v>0</v>
      </c>
      <c r="FB111" s="679">
        <f t="shared" si="410"/>
        <v>0</v>
      </c>
      <c r="FC111" s="679">
        <f t="shared" si="411"/>
        <v>0</v>
      </c>
      <c r="FD111" s="679">
        <f t="shared" si="412"/>
        <v>0</v>
      </c>
      <c r="FE111" s="679">
        <f t="shared" si="413"/>
        <v>0</v>
      </c>
      <c r="FF111" s="679">
        <f t="shared" si="414"/>
        <v>0</v>
      </c>
      <c r="FG111" s="679">
        <f t="shared" si="415"/>
        <v>0</v>
      </c>
      <c r="FH111" s="694"/>
      <c r="FI111" s="690"/>
      <c r="FJ111" s="690"/>
      <c r="FK111" s="690"/>
    </row>
    <row r="112" spans="1:167" s="684" customFormat="1" ht="15" customHeight="1" x14ac:dyDescent="0.2">
      <c r="B112" s="688">
        <v>9</v>
      </c>
      <c r="C112" s="689">
        <f>IF('General Information'!D77="","",'General Information'!D77)</f>
        <v>0.158</v>
      </c>
      <c r="D112" s="686"/>
      <c r="E112" s="678">
        <f>'General Information'!F77</f>
        <v>0</v>
      </c>
      <c r="F112" s="690"/>
      <c r="G112" s="690"/>
      <c r="H112" s="690"/>
      <c r="I112" s="691"/>
      <c r="J112" s="691"/>
      <c r="K112" s="690"/>
      <c r="L112" s="690"/>
      <c r="M112" s="690"/>
      <c r="N112" s="690"/>
      <c r="O112" s="690"/>
      <c r="P112" s="690"/>
      <c r="Q112" s="690"/>
      <c r="R112" s="690"/>
      <c r="S112" s="678">
        <f>'General Information'!F77</f>
        <v>0</v>
      </c>
      <c r="T112" s="694"/>
      <c r="U112" s="690"/>
      <c r="V112" s="690"/>
      <c r="W112" s="691"/>
      <c r="X112" s="691"/>
      <c r="Y112" s="690"/>
      <c r="Z112" s="690"/>
      <c r="AA112" s="690"/>
      <c r="AB112" s="690"/>
      <c r="AC112" s="690"/>
      <c r="AD112" s="690"/>
      <c r="AE112" s="690"/>
      <c r="AF112" s="690"/>
      <c r="AG112" s="690"/>
      <c r="AH112" s="678">
        <f t="shared" si="361"/>
        <v>0</v>
      </c>
      <c r="AI112" s="679">
        <f t="shared" si="362"/>
        <v>0</v>
      </c>
      <c r="AJ112" s="694"/>
      <c r="AK112" s="690"/>
      <c r="AL112" s="690"/>
      <c r="AM112" s="691"/>
      <c r="AN112" s="690"/>
      <c r="AO112" s="690"/>
      <c r="AP112" s="690"/>
      <c r="AQ112" s="690"/>
      <c r="AR112" s="690"/>
      <c r="AS112" s="690"/>
      <c r="AT112" s="690"/>
      <c r="AU112" s="690"/>
      <c r="AV112" s="690"/>
      <c r="AW112" s="678">
        <f t="shared" si="363"/>
        <v>0</v>
      </c>
      <c r="AX112" s="679">
        <f t="shared" si="364"/>
        <v>0</v>
      </c>
      <c r="AY112" s="679">
        <f t="shared" si="365"/>
        <v>0</v>
      </c>
      <c r="AZ112" s="694"/>
      <c r="BA112" s="690"/>
      <c r="BB112" s="691"/>
      <c r="BC112" s="690"/>
      <c r="BD112" s="690"/>
      <c r="BE112" s="690"/>
      <c r="BF112" s="690"/>
      <c r="BG112" s="690"/>
      <c r="BH112" s="690"/>
      <c r="BI112" s="690"/>
      <c r="BJ112" s="690"/>
      <c r="BK112" s="690"/>
      <c r="BL112" s="678">
        <f t="shared" si="366"/>
        <v>0</v>
      </c>
      <c r="BM112" s="679">
        <f t="shared" si="367"/>
        <v>0</v>
      </c>
      <c r="BN112" s="679">
        <f t="shared" si="368"/>
        <v>0</v>
      </c>
      <c r="BO112" s="679">
        <f t="shared" si="369"/>
        <v>0</v>
      </c>
      <c r="BP112" s="694"/>
      <c r="BQ112" s="691"/>
      <c r="BR112" s="690"/>
      <c r="BS112" s="690"/>
      <c r="BT112" s="690"/>
      <c r="BU112" s="690"/>
      <c r="BV112" s="690"/>
      <c r="BW112" s="690"/>
      <c r="BX112" s="690"/>
      <c r="BY112" s="690"/>
      <c r="BZ112" s="690"/>
      <c r="CA112" s="678">
        <f t="shared" si="370"/>
        <v>0</v>
      </c>
      <c r="CB112" s="679">
        <f t="shared" si="371"/>
        <v>0</v>
      </c>
      <c r="CC112" s="679">
        <f t="shared" si="372"/>
        <v>0</v>
      </c>
      <c r="CD112" s="679">
        <f t="shared" si="373"/>
        <v>0</v>
      </c>
      <c r="CE112" s="679">
        <f t="shared" si="374"/>
        <v>0</v>
      </c>
      <c r="CF112" s="694"/>
      <c r="CG112" s="690"/>
      <c r="CH112" s="690"/>
      <c r="CI112" s="690"/>
      <c r="CJ112" s="690"/>
      <c r="CK112" s="690"/>
      <c r="CL112" s="690"/>
      <c r="CM112" s="690"/>
      <c r="CN112" s="690"/>
      <c r="CO112" s="690"/>
      <c r="CP112" s="678">
        <f t="shared" si="375"/>
        <v>0</v>
      </c>
      <c r="CQ112" s="679">
        <f t="shared" si="376"/>
        <v>0</v>
      </c>
      <c r="CR112" s="679">
        <f t="shared" si="377"/>
        <v>0</v>
      </c>
      <c r="CS112" s="679">
        <f t="shared" si="378"/>
        <v>0</v>
      </c>
      <c r="CT112" s="679">
        <f t="shared" si="379"/>
        <v>0</v>
      </c>
      <c r="CU112" s="679">
        <f t="shared" si="380"/>
        <v>0</v>
      </c>
      <c r="CV112" s="694"/>
      <c r="CW112" s="690"/>
      <c r="CX112" s="690"/>
      <c r="CY112" s="690"/>
      <c r="CZ112" s="690"/>
      <c r="DA112" s="690"/>
      <c r="DB112" s="690"/>
      <c r="DC112" s="690"/>
      <c r="DD112" s="690"/>
      <c r="DE112" s="678">
        <f t="shared" si="381"/>
        <v>0</v>
      </c>
      <c r="DF112" s="679">
        <f t="shared" si="382"/>
        <v>0</v>
      </c>
      <c r="DG112" s="679">
        <f t="shared" si="383"/>
        <v>0</v>
      </c>
      <c r="DH112" s="679">
        <f t="shared" si="384"/>
        <v>0</v>
      </c>
      <c r="DI112" s="679">
        <f t="shared" si="385"/>
        <v>0</v>
      </c>
      <c r="DJ112" s="679">
        <f t="shared" si="386"/>
        <v>0</v>
      </c>
      <c r="DK112" s="679">
        <f t="shared" si="387"/>
        <v>0</v>
      </c>
      <c r="DL112" s="694"/>
      <c r="DM112" s="690"/>
      <c r="DN112" s="690"/>
      <c r="DO112" s="690"/>
      <c r="DP112" s="690"/>
      <c r="DQ112" s="690"/>
      <c r="DR112" s="690"/>
      <c r="DS112" s="690"/>
      <c r="DT112" s="678">
        <f t="shared" si="388"/>
        <v>0</v>
      </c>
      <c r="DU112" s="679">
        <f t="shared" si="389"/>
        <v>0</v>
      </c>
      <c r="DV112" s="679">
        <f t="shared" si="390"/>
        <v>0</v>
      </c>
      <c r="DW112" s="679">
        <f t="shared" si="391"/>
        <v>0</v>
      </c>
      <c r="DX112" s="679">
        <f t="shared" si="392"/>
        <v>0</v>
      </c>
      <c r="DY112" s="679">
        <f t="shared" si="393"/>
        <v>0</v>
      </c>
      <c r="DZ112" s="679">
        <f t="shared" si="394"/>
        <v>0</v>
      </c>
      <c r="EA112" s="679">
        <f t="shared" si="395"/>
        <v>0</v>
      </c>
      <c r="EB112" s="694"/>
      <c r="EC112" s="690"/>
      <c r="ED112" s="690"/>
      <c r="EE112" s="690"/>
      <c r="EF112" s="690"/>
      <c r="EG112" s="690"/>
      <c r="EH112" s="690"/>
      <c r="EI112" s="678">
        <f t="shared" si="396"/>
        <v>0</v>
      </c>
      <c r="EJ112" s="679">
        <f t="shared" si="397"/>
        <v>0</v>
      </c>
      <c r="EK112" s="679">
        <f t="shared" si="398"/>
        <v>0</v>
      </c>
      <c r="EL112" s="679">
        <f t="shared" si="399"/>
        <v>0</v>
      </c>
      <c r="EM112" s="679">
        <f t="shared" si="400"/>
        <v>0</v>
      </c>
      <c r="EN112" s="679">
        <f t="shared" si="401"/>
        <v>0</v>
      </c>
      <c r="EO112" s="679">
        <f t="shared" si="402"/>
        <v>0</v>
      </c>
      <c r="EP112" s="679">
        <f t="shared" si="403"/>
        <v>0</v>
      </c>
      <c r="EQ112" s="679">
        <f t="shared" si="404"/>
        <v>0</v>
      </c>
      <c r="ER112" s="694"/>
      <c r="ES112" s="690"/>
      <c r="ET112" s="690"/>
      <c r="EU112" s="690"/>
      <c r="EV112" s="690"/>
      <c r="EW112" s="690"/>
      <c r="EX112" s="678">
        <f t="shared" si="406"/>
        <v>0</v>
      </c>
      <c r="EY112" s="679">
        <f t="shared" si="407"/>
        <v>0</v>
      </c>
      <c r="EZ112" s="679">
        <f t="shared" si="408"/>
        <v>0</v>
      </c>
      <c r="FA112" s="679">
        <f t="shared" si="409"/>
        <v>0</v>
      </c>
      <c r="FB112" s="679">
        <f t="shared" si="410"/>
        <v>0</v>
      </c>
      <c r="FC112" s="679">
        <f t="shared" si="411"/>
        <v>0</v>
      </c>
      <c r="FD112" s="679">
        <f t="shared" si="412"/>
        <v>0</v>
      </c>
      <c r="FE112" s="679">
        <f t="shared" si="413"/>
        <v>0</v>
      </c>
      <c r="FF112" s="679">
        <f t="shared" si="414"/>
        <v>0</v>
      </c>
      <c r="FG112" s="679">
        <f t="shared" si="415"/>
        <v>0</v>
      </c>
      <c r="FH112" s="694"/>
      <c r="FI112" s="690"/>
      <c r="FJ112" s="690"/>
      <c r="FK112" s="690"/>
    </row>
    <row r="113" spans="1:167" s="684" customFormat="1" ht="15" customHeight="1" x14ac:dyDescent="0.2">
      <c r="B113" s="688">
        <v>10</v>
      </c>
      <c r="C113" s="689">
        <f>IF('General Information'!D78="","",'General Information'!D78)</f>
        <v>2.2499999999999999E-2</v>
      </c>
      <c r="D113" s="686"/>
      <c r="E113" s="678">
        <f>'General Information'!F78</f>
        <v>0</v>
      </c>
      <c r="F113" s="690"/>
      <c r="G113" s="690"/>
      <c r="H113" s="690"/>
      <c r="I113" s="691"/>
      <c r="J113" s="691"/>
      <c r="K113" s="690"/>
      <c r="L113" s="690"/>
      <c r="M113" s="690"/>
      <c r="N113" s="690"/>
      <c r="O113" s="690"/>
      <c r="P113" s="690"/>
      <c r="Q113" s="690"/>
      <c r="R113" s="690"/>
      <c r="S113" s="678">
        <f>'General Information'!F78</f>
        <v>0</v>
      </c>
      <c r="T113" s="694"/>
      <c r="U113" s="690"/>
      <c r="V113" s="690"/>
      <c r="W113" s="691"/>
      <c r="X113" s="691"/>
      <c r="Y113" s="690"/>
      <c r="Z113" s="690"/>
      <c r="AA113" s="690"/>
      <c r="AB113" s="690"/>
      <c r="AC113" s="690"/>
      <c r="AD113" s="690"/>
      <c r="AE113" s="690"/>
      <c r="AF113" s="690"/>
      <c r="AG113" s="690"/>
      <c r="AH113" s="678">
        <f t="shared" si="361"/>
        <v>0</v>
      </c>
      <c r="AI113" s="679">
        <f t="shared" si="362"/>
        <v>0</v>
      </c>
      <c r="AJ113" s="694"/>
      <c r="AK113" s="690"/>
      <c r="AL113" s="690"/>
      <c r="AM113" s="691"/>
      <c r="AN113" s="690"/>
      <c r="AO113" s="690"/>
      <c r="AP113" s="690"/>
      <c r="AQ113" s="690"/>
      <c r="AR113" s="690"/>
      <c r="AS113" s="690"/>
      <c r="AT113" s="690"/>
      <c r="AU113" s="690"/>
      <c r="AV113" s="690"/>
      <c r="AW113" s="678">
        <f t="shared" si="363"/>
        <v>0</v>
      </c>
      <c r="AX113" s="679">
        <f t="shared" si="364"/>
        <v>0</v>
      </c>
      <c r="AY113" s="679">
        <f t="shared" si="365"/>
        <v>0</v>
      </c>
      <c r="AZ113" s="694"/>
      <c r="BA113" s="690"/>
      <c r="BB113" s="691"/>
      <c r="BC113" s="690"/>
      <c r="BD113" s="690"/>
      <c r="BE113" s="690"/>
      <c r="BF113" s="690"/>
      <c r="BG113" s="690"/>
      <c r="BH113" s="690"/>
      <c r="BI113" s="690"/>
      <c r="BJ113" s="690"/>
      <c r="BK113" s="690"/>
      <c r="BL113" s="678">
        <f t="shared" si="366"/>
        <v>0</v>
      </c>
      <c r="BM113" s="679">
        <f t="shared" si="367"/>
        <v>0</v>
      </c>
      <c r="BN113" s="679">
        <f t="shared" si="368"/>
        <v>0</v>
      </c>
      <c r="BO113" s="679">
        <f t="shared" si="369"/>
        <v>0</v>
      </c>
      <c r="BP113" s="694"/>
      <c r="BQ113" s="691"/>
      <c r="BR113" s="690"/>
      <c r="BS113" s="690"/>
      <c r="BT113" s="690"/>
      <c r="BU113" s="690"/>
      <c r="BV113" s="690"/>
      <c r="BW113" s="690"/>
      <c r="BX113" s="690"/>
      <c r="BY113" s="690"/>
      <c r="BZ113" s="690"/>
      <c r="CA113" s="678">
        <f t="shared" si="370"/>
        <v>0</v>
      </c>
      <c r="CB113" s="679">
        <f t="shared" si="371"/>
        <v>0</v>
      </c>
      <c r="CC113" s="679">
        <f t="shared" si="372"/>
        <v>0</v>
      </c>
      <c r="CD113" s="679">
        <f t="shared" si="373"/>
        <v>0</v>
      </c>
      <c r="CE113" s="679">
        <f t="shared" si="374"/>
        <v>0</v>
      </c>
      <c r="CF113" s="694"/>
      <c r="CG113" s="690"/>
      <c r="CH113" s="690"/>
      <c r="CI113" s="690"/>
      <c r="CJ113" s="690"/>
      <c r="CK113" s="690"/>
      <c r="CL113" s="690"/>
      <c r="CM113" s="690"/>
      <c r="CN113" s="690"/>
      <c r="CO113" s="690"/>
      <c r="CP113" s="678">
        <f t="shared" si="375"/>
        <v>0</v>
      </c>
      <c r="CQ113" s="679">
        <f t="shared" si="376"/>
        <v>0</v>
      </c>
      <c r="CR113" s="679">
        <f t="shared" si="377"/>
        <v>0</v>
      </c>
      <c r="CS113" s="679">
        <f t="shared" si="378"/>
        <v>0</v>
      </c>
      <c r="CT113" s="679">
        <f t="shared" si="379"/>
        <v>0</v>
      </c>
      <c r="CU113" s="679">
        <f t="shared" si="380"/>
        <v>0</v>
      </c>
      <c r="CV113" s="694"/>
      <c r="CW113" s="690"/>
      <c r="CX113" s="690"/>
      <c r="CY113" s="690"/>
      <c r="CZ113" s="690"/>
      <c r="DA113" s="690"/>
      <c r="DB113" s="690"/>
      <c r="DC113" s="690"/>
      <c r="DD113" s="690"/>
      <c r="DE113" s="678">
        <f t="shared" si="381"/>
        <v>0</v>
      </c>
      <c r="DF113" s="679">
        <f t="shared" si="382"/>
        <v>0</v>
      </c>
      <c r="DG113" s="679">
        <f t="shared" si="383"/>
        <v>0</v>
      </c>
      <c r="DH113" s="679">
        <f t="shared" si="384"/>
        <v>0</v>
      </c>
      <c r="DI113" s="679">
        <f t="shared" si="385"/>
        <v>0</v>
      </c>
      <c r="DJ113" s="679">
        <f t="shared" si="386"/>
        <v>0</v>
      </c>
      <c r="DK113" s="679">
        <f t="shared" si="387"/>
        <v>0</v>
      </c>
      <c r="DL113" s="694"/>
      <c r="DM113" s="690"/>
      <c r="DN113" s="690"/>
      <c r="DO113" s="690"/>
      <c r="DP113" s="690"/>
      <c r="DQ113" s="690"/>
      <c r="DR113" s="690"/>
      <c r="DS113" s="690"/>
      <c r="DT113" s="678">
        <f t="shared" si="388"/>
        <v>0</v>
      </c>
      <c r="DU113" s="679">
        <f t="shared" si="389"/>
        <v>0</v>
      </c>
      <c r="DV113" s="679">
        <f t="shared" si="390"/>
        <v>0</v>
      </c>
      <c r="DW113" s="679">
        <f t="shared" si="391"/>
        <v>0</v>
      </c>
      <c r="DX113" s="679">
        <f t="shared" si="392"/>
        <v>0</v>
      </c>
      <c r="DY113" s="679">
        <f t="shared" si="393"/>
        <v>0</v>
      </c>
      <c r="DZ113" s="679">
        <f t="shared" si="394"/>
        <v>0</v>
      </c>
      <c r="EA113" s="679">
        <f t="shared" si="395"/>
        <v>0</v>
      </c>
      <c r="EB113" s="694"/>
      <c r="EC113" s="690"/>
      <c r="ED113" s="690"/>
      <c r="EE113" s="690"/>
      <c r="EF113" s="690"/>
      <c r="EG113" s="690"/>
      <c r="EH113" s="690"/>
      <c r="EI113" s="678">
        <f t="shared" si="396"/>
        <v>0</v>
      </c>
      <c r="EJ113" s="679">
        <f t="shared" si="397"/>
        <v>0</v>
      </c>
      <c r="EK113" s="679">
        <f t="shared" si="398"/>
        <v>0</v>
      </c>
      <c r="EL113" s="679">
        <f t="shared" si="399"/>
        <v>0</v>
      </c>
      <c r="EM113" s="679">
        <f t="shared" si="400"/>
        <v>0</v>
      </c>
      <c r="EN113" s="679">
        <f t="shared" si="401"/>
        <v>0</v>
      </c>
      <c r="EO113" s="679">
        <f t="shared" si="402"/>
        <v>0</v>
      </c>
      <c r="EP113" s="679">
        <f t="shared" si="403"/>
        <v>0</v>
      </c>
      <c r="EQ113" s="679">
        <f t="shared" si="404"/>
        <v>0</v>
      </c>
      <c r="ER113" s="694"/>
      <c r="ES113" s="690"/>
      <c r="ET113" s="690"/>
      <c r="EU113" s="690"/>
      <c r="EV113" s="690"/>
      <c r="EW113" s="690"/>
      <c r="EX113" s="678">
        <f t="shared" si="406"/>
        <v>0</v>
      </c>
      <c r="EY113" s="679">
        <f t="shared" si="407"/>
        <v>0</v>
      </c>
      <c r="EZ113" s="679">
        <f t="shared" si="408"/>
        <v>0</v>
      </c>
      <c r="FA113" s="679">
        <f t="shared" si="409"/>
        <v>0</v>
      </c>
      <c r="FB113" s="679">
        <f t="shared" si="410"/>
        <v>0</v>
      </c>
      <c r="FC113" s="679">
        <f t="shared" si="411"/>
        <v>0</v>
      </c>
      <c r="FD113" s="679">
        <f t="shared" si="412"/>
        <v>0</v>
      </c>
      <c r="FE113" s="679">
        <f t="shared" si="413"/>
        <v>0</v>
      </c>
      <c r="FF113" s="679">
        <f t="shared" si="414"/>
        <v>0</v>
      </c>
      <c r="FG113" s="679">
        <f t="shared" si="415"/>
        <v>0</v>
      </c>
      <c r="FH113" s="694"/>
      <c r="FI113" s="690"/>
      <c r="FJ113" s="690"/>
      <c r="FK113" s="690"/>
    </row>
    <row r="114" spans="1:167" s="684" customFormat="1" x14ac:dyDescent="0.2">
      <c r="A114" s="680" t="s">
        <v>356</v>
      </c>
      <c r="D114" s="686"/>
      <c r="Q114" s="686"/>
      <c r="R114" s="686"/>
      <c r="AF114" s="686"/>
      <c r="AG114" s="686"/>
      <c r="AV114" s="686"/>
      <c r="BK114" s="686"/>
      <c r="BZ114" s="686"/>
      <c r="CO114" s="686"/>
      <c r="DD114" s="686"/>
      <c r="DS114" s="686"/>
      <c r="EH114" s="686"/>
      <c r="EW114" s="686"/>
    </row>
  </sheetData>
  <mergeCells count="175">
    <mergeCell ref="B93:C93"/>
    <mergeCell ref="P41:P42"/>
    <mergeCell ref="A5:C5"/>
    <mergeCell ref="A6:C6"/>
    <mergeCell ref="ET11:ET12"/>
    <mergeCell ref="ET27:ET28"/>
    <mergeCell ref="ET41:ET42"/>
    <mergeCell ref="ET67:ET68"/>
    <mergeCell ref="ET80:ET81"/>
    <mergeCell ref="CL11:CL12"/>
    <mergeCell ref="CL27:CL28"/>
    <mergeCell ref="CL41:CL42"/>
    <mergeCell ref="CL67:CL68"/>
    <mergeCell ref="CL80:CL81"/>
    <mergeCell ref="DA11:DA12"/>
    <mergeCell ref="DA27:DA28"/>
    <mergeCell ref="DA41:DA42"/>
    <mergeCell ref="DA67:DA68"/>
    <mergeCell ref="DA80:DA81"/>
    <mergeCell ref="AD11:AD12"/>
    <mergeCell ref="AD27:AD28"/>
    <mergeCell ref="AD41:AD42"/>
    <mergeCell ref="AD67:AD68"/>
    <mergeCell ref="AD80:AD81"/>
    <mergeCell ref="EF27:EF28"/>
    <mergeCell ref="EF41:EF42"/>
    <mergeCell ref="EF67:EF68"/>
    <mergeCell ref="EF80:EF81"/>
    <mergeCell ref="DQ11:DQ12"/>
    <mergeCell ref="DQ27:DQ28"/>
    <mergeCell ref="DQ41:DQ42"/>
    <mergeCell ref="DQ67:DQ68"/>
    <mergeCell ref="DQ80:DQ81"/>
    <mergeCell ref="DP11:DP12"/>
    <mergeCell ref="DP27:DP28"/>
    <mergeCell ref="DP41:DP42"/>
    <mergeCell ref="DP67:DP68"/>
    <mergeCell ref="DP80:DP81"/>
    <mergeCell ref="EE11:EE12"/>
    <mergeCell ref="EE27:EE28"/>
    <mergeCell ref="EE41:EE42"/>
    <mergeCell ref="EE67:EE68"/>
    <mergeCell ref="EE80:EE81"/>
    <mergeCell ref="AS41:AS42"/>
    <mergeCell ref="AS67:AS68"/>
    <mergeCell ref="AS80:AS81"/>
    <mergeCell ref="BH11:BH12"/>
    <mergeCell ref="BH27:BH28"/>
    <mergeCell ref="BH41:BH42"/>
    <mergeCell ref="BH67:BH68"/>
    <mergeCell ref="BH80:BH81"/>
    <mergeCell ref="AE27:AE28"/>
    <mergeCell ref="AE41:AE42"/>
    <mergeCell ref="AE67:AE68"/>
    <mergeCell ref="AE80:AE81"/>
    <mergeCell ref="AT11:AT12"/>
    <mergeCell ref="AT27:AT28"/>
    <mergeCell ref="AT41:AT42"/>
    <mergeCell ref="AT67:AT68"/>
    <mergeCell ref="AT80:AT81"/>
    <mergeCell ref="AS11:AS12"/>
    <mergeCell ref="AS27:AS28"/>
    <mergeCell ref="FJ11:FJ12"/>
    <mergeCell ref="FJ27:FJ28"/>
    <mergeCell ref="FJ41:FJ42"/>
    <mergeCell ref="FJ67:FJ68"/>
    <mergeCell ref="FJ80:FJ81"/>
    <mergeCell ref="EU11:EU12"/>
    <mergeCell ref="EU27:EU28"/>
    <mergeCell ref="EU41:EU42"/>
    <mergeCell ref="EU67:EU68"/>
    <mergeCell ref="EU80:EU81"/>
    <mergeCell ref="FI11:FI12"/>
    <mergeCell ref="FI27:FI28"/>
    <mergeCell ref="FI41:FI42"/>
    <mergeCell ref="FI67:FI68"/>
    <mergeCell ref="FI80:FI81"/>
    <mergeCell ref="DB27:DB28"/>
    <mergeCell ref="DB41:DB42"/>
    <mergeCell ref="DB67:DB68"/>
    <mergeCell ref="DB80:DB81"/>
    <mergeCell ref="CM11:CM12"/>
    <mergeCell ref="CM27:CM28"/>
    <mergeCell ref="CM41:CM42"/>
    <mergeCell ref="CM67:CM68"/>
    <mergeCell ref="CM80:CM81"/>
    <mergeCell ref="BI27:BI28"/>
    <mergeCell ref="BI41:BI42"/>
    <mergeCell ref="BI67:BI68"/>
    <mergeCell ref="BI80:BI81"/>
    <mergeCell ref="BX11:BX12"/>
    <mergeCell ref="BX27:BX28"/>
    <mergeCell ref="BX41:BX42"/>
    <mergeCell ref="BX67:BX68"/>
    <mergeCell ref="BX80:BX81"/>
    <mergeCell ref="BW11:BW12"/>
    <mergeCell ref="BW27:BW28"/>
    <mergeCell ref="BW41:BW42"/>
    <mergeCell ref="BW67:BW68"/>
    <mergeCell ref="BW80:BW81"/>
    <mergeCell ref="B76:C76"/>
    <mergeCell ref="B86:C86"/>
    <mergeCell ref="B52:C52"/>
    <mergeCell ref="B53:C53"/>
    <mergeCell ref="B54:C54"/>
    <mergeCell ref="B55:C55"/>
    <mergeCell ref="B56:C56"/>
    <mergeCell ref="B57:C57"/>
    <mergeCell ref="B58:C58"/>
    <mergeCell ref="B59:C59"/>
    <mergeCell ref="B70:C70"/>
    <mergeCell ref="B71:C71"/>
    <mergeCell ref="B72:C72"/>
    <mergeCell ref="B73:C73"/>
    <mergeCell ref="B74:C74"/>
    <mergeCell ref="B75:C75"/>
    <mergeCell ref="B69:C69"/>
    <mergeCell ref="B60:C60"/>
    <mergeCell ref="B61:C61"/>
    <mergeCell ref="B63:C63"/>
    <mergeCell ref="B68:C68"/>
    <mergeCell ref="A80:C80"/>
    <mergeCell ref="A67:C67"/>
    <mergeCell ref="B44:C44"/>
    <mergeCell ref="B45:C45"/>
    <mergeCell ref="B46:C46"/>
    <mergeCell ref="B47:C47"/>
    <mergeCell ref="B48:C48"/>
    <mergeCell ref="B49:C49"/>
    <mergeCell ref="B50:C50"/>
    <mergeCell ref="B51:C51"/>
    <mergeCell ref="B62:C62"/>
    <mergeCell ref="B17:C17"/>
    <mergeCell ref="B18:C18"/>
    <mergeCell ref="B19:C19"/>
    <mergeCell ref="B20:C20"/>
    <mergeCell ref="B21:C21"/>
    <mergeCell ref="B22:C22"/>
    <mergeCell ref="B43:C43"/>
    <mergeCell ref="B28:C28"/>
    <mergeCell ref="B29:C29"/>
    <mergeCell ref="B30:C30"/>
    <mergeCell ref="B31:C31"/>
    <mergeCell ref="B32:C32"/>
    <mergeCell ref="B33:C33"/>
    <mergeCell ref="B34:C34"/>
    <mergeCell ref="B35:C35"/>
    <mergeCell ref="B37:C37"/>
    <mergeCell ref="B42:C42"/>
    <mergeCell ref="A41:C41"/>
    <mergeCell ref="A27:C27"/>
    <mergeCell ref="A11:C11"/>
    <mergeCell ref="A102:C102"/>
    <mergeCell ref="P27:P28"/>
    <mergeCell ref="CQ3:CR3"/>
    <mergeCell ref="DF3:DG3"/>
    <mergeCell ref="DU3:DV3"/>
    <mergeCell ref="EJ3:EK3"/>
    <mergeCell ref="EY3:EZ3"/>
    <mergeCell ref="BM3:BN3"/>
    <mergeCell ref="CB3:CC3"/>
    <mergeCell ref="B12:C12"/>
    <mergeCell ref="F3:G3"/>
    <mergeCell ref="T3:U3"/>
    <mergeCell ref="AI3:AJ3"/>
    <mergeCell ref="AX3:AY3"/>
    <mergeCell ref="AE11:AE12"/>
    <mergeCell ref="BI11:BI12"/>
    <mergeCell ref="DB11:DB12"/>
    <mergeCell ref="EF11:EF12"/>
    <mergeCell ref="B23:C23"/>
    <mergeCell ref="B13:C13"/>
    <mergeCell ref="B14:C14"/>
    <mergeCell ref="B15:C15"/>
    <mergeCell ref="B16:C16"/>
  </mergeCells>
  <conditionalFormatting sqref="A68:FK77 D67:FK67">
    <cfRule type="expression" dxfId="40" priority="268" stopIfTrue="1">
      <formula>(multiple_funders="No")</formula>
    </cfRule>
  </conditionalFormatting>
  <conditionalFormatting sqref="D80:FK80 A97:B99 D98:D99 K97:N99 D97:J97 E98:J100 Q97:FK99 Q93:FK93 Q90:R92 A94:FK94 A96:FK96 A95:O95 Q95:FK95 A89:J92 O89:FK89 A93:O93 O89:O92 A81:FK88">
    <cfRule type="expression" dxfId="39" priority="183" stopIfTrue="1">
      <formula>(multiple_funders="No")</formula>
    </cfRule>
  </conditionalFormatting>
  <conditionalFormatting sqref="AC38">
    <cfRule type="expression" dxfId="38" priority="46">
      <formula>IF(ROUND($AC37,0)&gt;ROUND($O$37,0),1,0)</formula>
    </cfRule>
  </conditionalFormatting>
  <conditionalFormatting sqref="AR38">
    <cfRule type="expression" dxfId="37" priority="44">
      <formula>IF(ROUND(AR$37,0)&gt;ROUND($O$37,0),1,0)</formula>
    </cfRule>
  </conditionalFormatting>
  <conditionalFormatting sqref="BG38">
    <cfRule type="expression" dxfId="36" priority="22">
      <formula>IF(ROUND(BG$37,0)&gt;ROUND($O$37,0),1,0)</formula>
    </cfRule>
  </conditionalFormatting>
  <conditionalFormatting sqref="BV38">
    <cfRule type="expression" dxfId="35" priority="21">
      <formula>IF(ROUND(BV$37,0)&gt;ROUND($O$37,0),1,0)</formula>
    </cfRule>
  </conditionalFormatting>
  <conditionalFormatting sqref="CK38">
    <cfRule type="expression" dxfId="34" priority="20">
      <formula>IF(ROUND(CK$37,0)&gt;ROUND($O$37,0),1,0)</formula>
    </cfRule>
  </conditionalFormatting>
  <conditionalFormatting sqref="CZ38">
    <cfRule type="expression" dxfId="33" priority="19">
      <formula>IF(ROUND(CZ$37,0)&gt;ROUND($O$37,0),1,0)</formula>
    </cfRule>
  </conditionalFormatting>
  <conditionalFormatting sqref="DO38">
    <cfRule type="expression" dxfId="32" priority="18">
      <formula>IF(ROUND(DO$37,0)&gt;ROUND($O$37,0),1,0)</formula>
    </cfRule>
  </conditionalFormatting>
  <conditionalFormatting sqref="ED38">
    <cfRule type="expression" dxfId="31" priority="17">
      <formula>IF(ROUND(ED$37,0)&gt;ROUND($O$37,0),1,0)</formula>
    </cfRule>
  </conditionalFormatting>
  <conditionalFormatting sqref="ES38">
    <cfRule type="expression" dxfId="30" priority="16">
      <formula>IF(ROUND(ES$37,0)&gt;ROUND($O$37,0),1,0)</formula>
    </cfRule>
  </conditionalFormatting>
  <conditionalFormatting sqref="FH38">
    <cfRule type="expression" dxfId="29" priority="15">
      <formula>IF(ROUND(FH$37,0)&gt;ROUND($O$37,0),1,0)</formula>
    </cfRule>
  </conditionalFormatting>
  <conditionalFormatting sqref="E63:J63">
    <cfRule type="expression" dxfId="28" priority="14">
      <formula>(AND(multiple_outcomes="Yes",E63&lt;&gt;E37))</formula>
    </cfRule>
  </conditionalFormatting>
  <conditionalFormatting sqref="E76:FK76">
    <cfRule type="expression" dxfId="27" priority="13">
      <formula>(AND(multiple_funders="Yes",E76&lt;E37))</formula>
    </cfRule>
  </conditionalFormatting>
  <conditionalFormatting sqref="S90:FK92">
    <cfRule type="expression" dxfId="26" priority="12" stopIfTrue="1">
      <formula>(multiple_funders="No")</formula>
    </cfRule>
  </conditionalFormatting>
  <conditionalFormatting sqref="C97:C100">
    <cfRule type="expression" dxfId="25" priority="11" stopIfTrue="1">
      <formula>(multiple_funders="No")</formula>
    </cfRule>
  </conditionalFormatting>
  <conditionalFormatting sqref="O97">
    <cfRule type="expression" dxfId="24" priority="8" stopIfTrue="1">
      <formula>(multiple_funders="No")</formula>
    </cfRule>
  </conditionalFormatting>
  <conditionalFormatting sqref="O98:O100">
    <cfRule type="expression" dxfId="23" priority="7" stopIfTrue="1">
      <formula>(multiple_funders="No")</formula>
    </cfRule>
  </conditionalFormatting>
  <conditionalFormatting sqref="P90:P93">
    <cfRule type="expression" dxfId="22" priority="6" stopIfTrue="1">
      <formula>(multiple_funders="No")</formula>
    </cfRule>
  </conditionalFormatting>
  <conditionalFormatting sqref="P97">
    <cfRule type="expression" dxfId="21" priority="5" stopIfTrue="1">
      <formula>(multiple_funders="No")</formula>
    </cfRule>
  </conditionalFormatting>
  <conditionalFormatting sqref="P98:P100">
    <cfRule type="expression" dxfId="20" priority="3" stopIfTrue="1">
      <formula>(multiple_funders="No")</formula>
    </cfRule>
  </conditionalFormatting>
  <conditionalFormatting sqref="P95">
    <cfRule type="expression" dxfId="19" priority="2" stopIfTrue="1">
      <formula>(multiple_funders="No")</formula>
    </cfRule>
  </conditionalFormatting>
  <conditionalFormatting sqref="K89:N92">
    <cfRule type="expression" dxfId="18" priority="1" stopIfTrue="1">
      <formula>(multiple_funders="No")</formula>
    </cfRule>
  </conditionalFormatting>
  <dataValidations count="1">
    <dataValidation type="custom" allowBlank="1" showInputMessage="1" showErrorMessage="1" sqref="FH69:FJ76 Q41:XFD42 AH35:AQ35 AC43:AE63 S22:AB23 S37:AB37 AC69:AE76 S16:S17 CK43:CM63 S63:AB63 AI22:AI23 AH29:AH37 AH43:AH63 S86:AB88 T14:AB17 Q38:XFD38 CZ13:DB23 AI16:AI20 AH13:AH23 AW43:AX63 BP14:BU23 AI86:AQ88 AW13:AX23 AI37:AQ37 AY22:AY23 AY16:AY20 BL13:BN23 AX37:BF37 CZ43:DB63 CZ69:DB76 BL43:BN63 BO22:BO23 BO16:BO20 CA13:CD23 BN37:BU37 CA43:CD63 EQ86:ER88 CE22:CE23 CE16:CE20 CP13:CT23 CD37:CJ37 CP43:CT63 CU22:CU23 CU16:CU20 DE13:DJ23 CT37:CY37 DE29:DJ37 DE43:DJ63 DK22:DK23 DK16:DK20 DT13:DZ23 Q102:XFD103 DK37:DN37 DT29:DZ37 DT43:DZ63 Q67:XFD68 EA22:EA23 EA16:EA20 EX13:FF23 EA37:EC37 EI29:EP37 ED43:EF63 EX69:FF76 EI43:EP63 FG22:FG23 FG16:FG20 EI13:EP23 ED69:EF76 EQ22:EQ23 EQ16:EQ20 AY86:BF88 EX29:FF37 EX43:FF63 CK13:CM23 D103:P103 AJ14:AQ23 BL93:BU98 AY63:BF63 BO86:BU88 S93:AB98 FH43:FJ63 EI69:EP76 S104:S114 AR13:AT23 DT69:DZ76 AZ25:BF25 CF14:CJ23 AI63:AQ63 CE86:CJ88 ES13:EU23 BO63:BU63 CE63:CJ63 CK69:CM76 AZ14:BF23 FG86:FG88 CU63:CY63 FH13:FJ23 BO35:BU35 CU86:CY88 DK86:DN88 ES43:EU63 AC13:AE23 EQ35:ER35 EA86:EC88 DK63:DN63 EA63:EC63 EQ63:ER63 DE93:DN98 CP93:CY98 FH29:FJ37 ES29:EU37 DO43:DQ63 FG37 FG63 AH69:AH76 D104:E113 AC29:AE37 AH104:AI114 AW104:AY114 BL104:BO114 CA104:CE114 CP104:CU114 DE104:DK114 DT104:EA114 EI104:EQ114 EX104:FG114 ES69:EU76 Q27:XFD28 DO13:DQ23 DE69:DJ76 Q5:XFD12 T21:AB22 AY35:BF35 CV14:CY23 BV69:BX76 AW93:BF98 CE35:CJ35 BV13:BX23 CU35:CY35 DO29:DQ37 DK35:DN35 EA35:EC35 EB14:EC24 AR43:AT63 EQ37:ER37 CP29:CT37 CA29:CD37 BL29:BN37 AW29:AX37 ED29:EF37 EI93:ER98 BG43:BI63 ED13:EF23 DO69:DQ76 AR69:AT76 S18:AB20 FG35 BG29:BI37 BV29:BX37 CZ29:DB37 CP69:CT76 DT93:EC98 S35:AB35 CA93:CJ98 DL14:DN23 CA69:CD76 CK29:CM37 BV43:BX63 AR29:AT37 BL69:BN76 ER14:ER23 AH93:AQ98 EX93:FG98 BG69:BI76 AW69:AX76 BG13:BI23 Q80:XFD81 A103:C114 E93:J102 K63:N102 E86:J88 AR82:AT98 A1:D102 FH82:FJ98 AC82:AE98 CZ82:DB98 BV82:BX98 CK82:CM98 DO82:DQ98 ED82:EF98 ES82:EU98 EI82:EP92 BG82:BI98 AW82:AX92 DE82:DJ92 CP82:CT92 AH82:AH92 EX82:FF92 BL82:BN92 DT82:DZ92 CA82:CD92 O1:P102 E1:N42 E63:J81">
      <formula1>"'"</formula1>
    </dataValidation>
  </dataValidations>
  <hyperlinks>
    <hyperlink ref="AH11" r:id="rId1" location="CashFlowSummaryReporting"/>
    <hyperlink ref="AW11" r:id="rId2" location="CashFlowSummaryReporting"/>
    <hyperlink ref="BL11" r:id="rId3" location="CashFlowSummaryReporting"/>
    <hyperlink ref="CA11" r:id="rId4" location="CashFlowSummaryReporting"/>
    <hyperlink ref="CP11" r:id="rId5" location="CashFlowSummaryReporting"/>
    <hyperlink ref="DE11" r:id="rId6" location="CashFlowSummaryReporting"/>
    <hyperlink ref="DT11" r:id="rId7" location="CashFlowSummaryReporting"/>
    <hyperlink ref="EI11" r:id="rId8" location="CashFlowSummaryReporting"/>
    <hyperlink ref="EX11" r:id="rId9" location="CashFlowSummaryReporting"/>
    <hyperlink ref="AH41" r:id="rId10" location="SummaryAdditionalDimensionReporting"/>
    <hyperlink ref="AW41" r:id="rId11" location="SummaryAdditionalDimensionReporting"/>
    <hyperlink ref="BL41" r:id="rId12" location="SummaryAdditionalDimensionReporting"/>
    <hyperlink ref="CA41" r:id="rId13" location="SummaryAdditionalDimensionReporting"/>
    <hyperlink ref="CP41" r:id="rId14" location="SummaryAdditionalDimensionReporting"/>
    <hyperlink ref="DE41" r:id="rId15" location="SummaryAdditionalDimensionReporting"/>
    <hyperlink ref="DT41" r:id="rId16" location="SummaryAdditionalDimensionReporting"/>
    <hyperlink ref="EI41" r:id="rId17" location="SummaryAdditionalDimensionReporting"/>
    <hyperlink ref="EX41" r:id="rId18" location="SummaryAdditionalDimensionReporting"/>
    <hyperlink ref="AH102" r:id="rId19" location="ExchangeRates"/>
    <hyperlink ref="AW102" r:id="rId20" location="ExchangeRates"/>
    <hyperlink ref="BL102" r:id="rId21" location="ExchangeRates"/>
    <hyperlink ref="CA102" r:id="rId22" location="ExchangeRates"/>
    <hyperlink ref="CP102" r:id="rId23" location="ExchangeRates"/>
    <hyperlink ref="DE102" r:id="rId24" location="ExchangeRates"/>
    <hyperlink ref="DT102" r:id="rId25" location="ExchangeRates"/>
    <hyperlink ref="EI102" r:id="rId26" location="ExchangeRates"/>
    <hyperlink ref="EX102" r:id="rId27" location="ExchangeRates"/>
  </hyperlinks>
  <pageMargins left="0.7" right="0.7" top="0.75" bottom="0.75" header="0.3" footer="0.3"/>
  <pageSetup scale="80" fitToHeight="0" orientation="landscape" r:id="rId28"/>
  <rowBreaks count="1" manualBreakCount="1">
    <brk id="39" max="30" man="1"/>
  </rowBreaks>
  <legacyDrawing r:id="rId29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3" stopIfTrue="1" id="{C37ADDA6-2587-4251-ACB6-94B6BAAF034E}">
            <xm:f>(OR(cofunding_by_category=Config!$B$30,cofunding_by_category=Config!$B$31))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FK76:XFD76 A76:AC76 AE76:AR76 AU76:BG76 BJ76:BV76 BY76:CK76 CN76:CZ76 DC76:DO76 DR76:ED76 EG76:ES76 EV76:FH76</xm:sqref>
        </x14:conditionalFormatting>
        <x14:conditionalFormatting xmlns:xm="http://schemas.microsoft.com/office/excel/2006/main">
          <x14:cfRule type="expression" priority="274" id="{658DF409-FAA3-440E-9B99-F25B888FBE76}">
            <xm:f>(OR(cofunding_by_category=Config!$B$29,cofunding_by_category=Config!$B$31))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A69:FK75</xm:sqref>
        </x14:conditionalFormatting>
        <x14:conditionalFormatting xmlns:xm="http://schemas.microsoft.com/office/excel/2006/main">
          <x14:cfRule type="expression" priority="54" id="{33DA3DCE-0F2B-435E-9427-0E48F77CC1FE}">
            <xm:f>('General Information'!$E$61="No")</xm:f>
            <x14:dxf>
              <font>
                <color theme="0" tint="-0.34998626667073579"/>
              </font>
              <fill>
                <patternFill>
                  <fgColor theme="0"/>
                  <bgColor theme="0"/>
                </patternFill>
              </fill>
            </x14:dxf>
          </x14:cfRule>
          <xm:sqref>A41 D41:O41 A42:O42 Q41:FJ42 A64:FJ64 A63 D63:O63 Q63:FJ63 A43:FJ62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autoPageBreaks="0" fitToPage="1"/>
  </sheetPr>
  <dimension ref="A1:EO242"/>
  <sheetViews>
    <sheetView showGridLines="0" zoomScale="90" zoomScaleNormal="90" workbookViewId="0">
      <selection activeCell="C32" sqref="C32"/>
    </sheetView>
  </sheetViews>
  <sheetFormatPr defaultColWidth="14.28515625" defaultRowHeight="12.75" outlineLevelRow="1" x14ac:dyDescent="0.2"/>
  <cols>
    <col min="1" max="2" width="3.7109375" style="288" customWidth="1"/>
    <col min="3" max="4" width="14.28515625" style="288"/>
    <col min="5" max="15" width="15.7109375" style="288" customWidth="1"/>
    <col min="16" max="16384" width="14.28515625" style="288"/>
  </cols>
  <sheetData>
    <row r="1" spans="1:145" ht="20.25" x14ac:dyDescent="0.3">
      <c r="A1" s="70" t="s">
        <v>254</v>
      </c>
      <c r="B1" s="198"/>
      <c r="D1" s="501"/>
    </row>
    <row r="2" spans="1:145" ht="12.75" customHeight="1" x14ac:dyDescent="0.2">
      <c r="A2" s="373"/>
      <c r="B2" s="374"/>
    </row>
    <row r="3" spans="1:145" ht="20.25" customHeight="1" x14ac:dyDescent="0.3">
      <c r="A3" s="373"/>
      <c r="B3" s="375" t="s">
        <v>457</v>
      </c>
    </row>
    <row r="4" spans="1:145" ht="12.75" customHeight="1" x14ac:dyDescent="0.2">
      <c r="A4" s="373"/>
      <c r="B4" s="374" t="s">
        <v>255</v>
      </c>
    </row>
    <row r="5" spans="1:145" ht="12.75" customHeight="1" x14ac:dyDescent="0.2">
      <c r="A5" s="373"/>
      <c r="B5" s="374" t="s">
        <v>340</v>
      </c>
    </row>
    <row r="6" spans="1:145" ht="20.25" customHeight="1" thickBot="1" x14ac:dyDescent="0.25">
      <c r="A6" s="377"/>
      <c r="E6" s="378"/>
      <c r="R6" s="378"/>
      <c r="S6" s="378"/>
      <c r="T6" s="272"/>
      <c r="AF6" s="378"/>
      <c r="AG6" s="378"/>
      <c r="AU6" s="378"/>
      <c r="BI6" s="378"/>
      <c r="BW6" s="378"/>
      <c r="CK6" s="378"/>
      <c r="CY6" s="378"/>
      <c r="DM6" s="378"/>
      <c r="EA6" s="378"/>
      <c r="EO6" s="378"/>
    </row>
    <row r="7" spans="1:145" s="306" customFormat="1" ht="4.5" customHeight="1" x14ac:dyDescent="0.2">
      <c r="E7" s="379"/>
      <c r="R7" s="379"/>
      <c r="S7" s="379"/>
      <c r="AF7" s="379"/>
      <c r="AG7" s="379"/>
      <c r="AU7" s="379"/>
      <c r="BI7" s="379"/>
      <c r="BW7" s="379"/>
      <c r="CK7" s="379"/>
      <c r="CY7" s="379"/>
      <c r="DM7" s="379"/>
      <c r="EA7" s="379"/>
      <c r="EO7" s="379"/>
    </row>
    <row r="8" spans="1:145" ht="15" x14ac:dyDescent="0.25">
      <c r="A8" s="788" t="s">
        <v>187</v>
      </c>
      <c r="B8" s="788"/>
      <c r="C8" s="788"/>
      <c r="D8" s="338"/>
      <c r="G8" s="46" t="s">
        <v>184</v>
      </c>
      <c r="H8" s="806" t="s">
        <v>0</v>
      </c>
      <c r="I8" s="806"/>
      <c r="J8" s="380"/>
    </row>
    <row r="9" spans="1:145" s="378" customFormat="1" ht="14.25" x14ac:dyDescent="0.2">
      <c r="C9" s="288"/>
      <c r="D9" s="288"/>
      <c r="E9" s="288"/>
      <c r="F9" s="288"/>
      <c r="N9" s="288"/>
    </row>
    <row r="10" spans="1:145" x14ac:dyDescent="0.2">
      <c r="E10" s="381" t="str">
        <f ca="1">OFFSET(INDIRECT(VLOOKUP($H$8,Config!$B$66:$AB$86,9,FALSE)),ROW(E10)-ROW($E$10),COLUMN(E10)-COLUMN($E$10))</f>
        <v>Period 1</v>
      </c>
      <c r="F10" s="381" t="str">
        <f ca="1">OFFSET(INDIRECT(VLOOKUP($H$8,Config!$B$66:$AB$86,9,FALSE)),ROW(F10)-ROW($E$10),COLUMN(F10)-COLUMN($E$10))</f>
        <v>Period 2</v>
      </c>
      <c r="G10" s="381" t="str">
        <f ca="1">OFFSET(INDIRECT(VLOOKUP($H$8,Config!$B$66:$AB$86,9,FALSE)),ROW(G10)-ROW($E$10),COLUMN(G10)-COLUMN($E$10))</f>
        <v>Period 3</v>
      </c>
      <c r="H10" s="381" t="str">
        <f ca="1">OFFSET(INDIRECT(VLOOKUP($H$8,Config!$B$66:$AB$86,9,FALSE)),ROW(H10)-ROW($E$10),COLUMN(H10)-COLUMN($E$10))</f>
        <v>Period 4</v>
      </c>
      <c r="I10" s="381" t="str">
        <f ca="1">OFFSET(INDIRECT(VLOOKUP($H$8,Config!$B$66:$AB$86,9,FALSE)),ROW(I10)-ROW($E$10),COLUMN(I10)-COLUMN($E$10))</f>
        <v>Period 5</v>
      </c>
      <c r="J10" s="381" t="str">
        <f ca="1">OFFSET(INDIRECT(VLOOKUP($H$8,Config!$B$66:$AB$86,9,FALSE)),ROW(J10)-ROW($E$10),COLUMN(J10)-COLUMN($E$10))</f>
        <v>Period 6</v>
      </c>
      <c r="K10" s="381" t="str">
        <f ca="1">OFFSET(INDIRECT(VLOOKUP($H$8,Config!$B$66:$AB$86,9,FALSE)),ROW(K10)-ROW($E$10),COLUMN(K10)-COLUMN($E$10))</f>
        <v>Period 7</v>
      </c>
      <c r="L10" s="381" t="str">
        <f ca="1">OFFSET(INDIRECT(VLOOKUP($H$8,Config!$B$66:$AB$86,9,FALSE)),ROW(L10)-ROW($E$10),COLUMN(L10)-COLUMN($E$10))</f>
        <v>Period 8</v>
      </c>
      <c r="M10" s="381" t="str">
        <f ca="1">OFFSET(INDIRECT(VLOOKUP($H$8,Config!$B$66:$AB$86,9,FALSE)),ROW(M10)-ROW($E$10),COLUMN(M10)-COLUMN($E$10))</f>
        <v>Period 9</v>
      </c>
      <c r="N10" s="381" t="str">
        <f ca="1">OFFSET(INDIRECT(VLOOKUP($H$8,Config!$B$66:$AB$86,9,FALSE)),ROW(N10)-ROW($E$10),COLUMN(N10)-COLUMN($E$10))</f>
        <v>Period 10</v>
      </c>
      <c r="O10" s="382" t="s">
        <v>1</v>
      </c>
    </row>
    <row r="11" spans="1:145" x14ac:dyDescent="0.2">
      <c r="E11" s="653" t="str">
        <f ca="1">OFFSET(INDIRECT(VLOOKUP($H$8,Config!$B$66:$AB$86,9,FALSE)),ROW(E11)-ROW($E$10),COLUMN(E11)-COLUMN($E$10))</f>
        <v>Jan-17 - Dec-17</v>
      </c>
      <c r="F11" s="653" t="str">
        <f ca="1">OFFSET(INDIRECT(VLOOKUP($H$8,Config!$B$66:$AB$86,9,FALSE)),ROW(F11)-ROW($E$10),COLUMN(F11)-COLUMN($E$10))</f>
        <v>Jan-18 - Dec-18</v>
      </c>
      <c r="G11" s="653" t="str">
        <f ca="1">OFFSET(INDIRECT(VLOOKUP($H$8,Config!$B$66:$AB$86,9,FALSE)),ROW(G11)-ROW($E$10),COLUMN(G11)-COLUMN($E$10))</f>
        <v>Jan-19 - Dec-19</v>
      </c>
      <c r="H11" s="653" t="str">
        <f ca="1">OFFSET(INDIRECT(VLOOKUP($H$8,Config!$B$66:$AB$86,9,FALSE)),ROW(H11)-ROW($E$10),COLUMN(H11)-COLUMN($E$10))</f>
        <v>Jan-20 - Dec-20</v>
      </c>
      <c r="I11" s="653" t="str">
        <f ca="1">OFFSET(INDIRECT(VLOOKUP($H$8,Config!$B$66:$AB$86,9,FALSE)),ROW(I11)-ROW($E$10),COLUMN(I11)-COLUMN($E$10))</f>
        <v>Jan-21 - Dec-21</v>
      </c>
      <c r="J11" s="653" t="str">
        <f ca="1">OFFSET(INDIRECT(VLOOKUP($H$8,Config!$B$66:$AB$86,9,FALSE)),ROW(J11)-ROW($E$10),COLUMN(J11)-COLUMN($E$10))</f>
        <v>Jan-22 - Dec-22</v>
      </c>
      <c r="K11" s="653" t="str">
        <f ca="1">OFFSET(INDIRECT(VLOOKUP($H$8,Config!$B$66:$AB$86,9,FALSE)),ROW(K11)-ROW($E$10),COLUMN(K11)-COLUMN($E$10))</f>
        <v xml:space="preserve"> - </v>
      </c>
      <c r="L11" s="653" t="str">
        <f ca="1">OFFSET(INDIRECT(VLOOKUP($H$8,Config!$B$66:$AB$86,9,FALSE)),ROW(L11)-ROW($E$10),COLUMN(L11)-COLUMN($E$10))</f>
        <v xml:space="preserve"> - </v>
      </c>
      <c r="M11" s="653" t="str">
        <f ca="1">OFFSET(INDIRECT(VLOOKUP($H$8,Config!$B$66:$AB$86,9,FALSE)),ROW(M11)-ROW($E$10),COLUMN(M11)-COLUMN($E$10))</f>
        <v xml:space="preserve"> - </v>
      </c>
      <c r="N11" s="653" t="str">
        <f ca="1">OFFSET(INDIRECT(VLOOKUP($H$8,Config!$B$66:$AB$86,9,FALSE)),ROW(N11)-ROW($E$10),COLUMN(N11)-COLUMN($E$10))</f>
        <v xml:space="preserve"> - </v>
      </c>
      <c r="P11" s="790" t="s">
        <v>284</v>
      </c>
    </row>
    <row r="12" spans="1:145" x14ac:dyDescent="0.2">
      <c r="C12" s="805" t="s">
        <v>21</v>
      </c>
      <c r="D12" s="805"/>
      <c r="E12" s="383" t="str">
        <f ca="1">OFFSET(INDIRECT(VLOOKUP($H$8,Config!$B$66:$AB$86,9,FALSE)),ROW(E12)-ROW($E$10),COLUMN(E12)-COLUMN($E$10))</f>
        <v>Budget</v>
      </c>
      <c r="F12" s="383" t="str">
        <f ca="1">OFFSET(INDIRECT(VLOOKUP($H$8,Config!$B$66:$AB$86,9,FALSE)),ROW(F12)-ROW($E$10),COLUMN(F12)-COLUMN($E$10))</f>
        <v>Budget</v>
      </c>
      <c r="G12" s="383" t="str">
        <f ca="1">OFFSET(INDIRECT(VLOOKUP($H$8,Config!$B$66:$AB$86,9,FALSE)),ROW(G12)-ROW($E$10),COLUMN(G12)-COLUMN($E$10))</f>
        <v>Budget</v>
      </c>
      <c r="H12" s="383" t="str">
        <f ca="1">OFFSET(INDIRECT(VLOOKUP($H$8,Config!$B$66:$AB$86,9,FALSE)),ROW(H12)-ROW($E$10),COLUMN(H12)-COLUMN($E$10))</f>
        <v>Budget</v>
      </c>
      <c r="I12" s="383" t="str">
        <f ca="1">OFFSET(INDIRECT(VLOOKUP($H$8,Config!$B$66:$AB$86,9,FALSE)),ROW(I12)-ROW($E$10),COLUMN(I12)-COLUMN($E$10))</f>
        <v>Budget</v>
      </c>
      <c r="J12" s="383" t="str">
        <f ca="1">OFFSET(INDIRECT(VLOOKUP($H$8,Config!$B$66:$AB$86,9,FALSE)),ROW(J12)-ROW($E$10),COLUMN(J12)-COLUMN($E$10))</f>
        <v>Budget</v>
      </c>
      <c r="K12" s="383" t="str">
        <f ca="1">OFFSET(INDIRECT(VLOOKUP($H$8,Config!$B$66:$AB$86,9,FALSE)),ROW(K12)-ROW($E$10),COLUMN(K12)-COLUMN($E$10))</f>
        <v>Budget</v>
      </c>
      <c r="L12" s="383" t="str">
        <f ca="1">OFFSET(INDIRECT(VLOOKUP($H$8,Config!$B$66:$AB$86,9,FALSE)),ROW(L12)-ROW($E$10),COLUMN(L12)-COLUMN($E$10))</f>
        <v>Budget</v>
      </c>
      <c r="M12" s="383" t="str">
        <f ca="1">OFFSET(INDIRECT(VLOOKUP($H$8,Config!$B$66:$AB$86,9,FALSE)),ROW(M12)-ROW($E$10),COLUMN(M12)-COLUMN($E$10))</f>
        <v>Budget</v>
      </c>
      <c r="N12" s="383" t="str">
        <f ca="1">OFFSET(INDIRECT(VLOOKUP($H$8,Config!$B$66:$AB$86,9,FALSE)),ROW(N12)-ROW($E$10),COLUMN(N12)-COLUMN($E$10))</f>
        <v>Budget</v>
      </c>
      <c r="O12" s="384"/>
      <c r="P12" s="790"/>
      <c r="Q12" s="660" t="s">
        <v>7</v>
      </c>
    </row>
    <row r="13" spans="1:145" x14ac:dyDescent="0.2">
      <c r="C13" s="796" t="s">
        <v>2</v>
      </c>
      <c r="D13" s="796"/>
      <c r="E13" s="320">
        <f ca="1">OFFSET(INDIRECT(VLOOKUP($H$8,Config!$B$66:$AB$86,5,FALSE)),ROW(E13)-ROW($E$13),COLUMN(E13)-COLUMN($E$13))</f>
        <v>3678146.5943987975</v>
      </c>
      <c r="F13" s="320">
        <f ca="1">OFFSET(INDIRECT(VLOOKUP($H$8,Config!$B$66:$AB$86,5,FALSE)),ROW(F13)-ROW($E$13),COLUMN(F13)-COLUMN($E$13))</f>
        <v>3741737.1113515901</v>
      </c>
      <c r="G13" s="320">
        <f ca="1">OFFSET(INDIRECT(VLOOKUP($H$8,Config!$B$66:$AB$86,5,FALSE)),ROW(G13)-ROW($E$13),COLUMN(G13)-COLUMN($E$13))</f>
        <v>3822901.0164955659</v>
      </c>
      <c r="H13" s="320">
        <f ca="1">OFFSET(INDIRECT(VLOOKUP($H$8,Config!$B$66:$AB$86,5,FALSE)),ROW(H13)-ROW($E$13),COLUMN(H13)-COLUMN($E$13))</f>
        <v>3906148.0007347679</v>
      </c>
      <c r="I13" s="320">
        <f ca="1">OFFSET(INDIRECT(VLOOKUP($H$8,Config!$B$66:$AB$86,5,FALSE)),ROW(I13)-ROW($E$13),COLUMN(I13)-COLUMN($E$13))</f>
        <v>3992456.3103472712</v>
      </c>
      <c r="J13" s="320">
        <f ca="1">OFFSET(INDIRECT(VLOOKUP($H$8,Config!$B$66:$AB$86,5,FALSE)),ROW(J13)-ROW($E$13),COLUMN(J13)-COLUMN($E$13))</f>
        <v>4081012.3202516176</v>
      </c>
      <c r="K13" s="320">
        <f ca="1">OFFSET(INDIRECT(VLOOKUP($H$8,Config!$B$66:$AB$86,5,FALSE)),ROW(K13)-ROW($E$13),COLUMN(K13)-COLUMN($E$13))</f>
        <v>0</v>
      </c>
      <c r="L13" s="320">
        <f ca="1">OFFSET(INDIRECT(VLOOKUP($H$8,Config!$B$66:$AB$86,5,FALSE)),ROW(L13)-ROW($E$13),COLUMN(L13)-COLUMN($E$13))</f>
        <v>0</v>
      </c>
      <c r="M13" s="320">
        <f ca="1">OFFSET(INDIRECT(VLOOKUP($H$8,Config!$B$66:$AB$86,5,FALSE)),ROW(M13)-ROW($E$13),COLUMN(M13)-COLUMN($E$13))</f>
        <v>0</v>
      </c>
      <c r="N13" s="320">
        <f ca="1">OFFSET(INDIRECT(VLOOKUP($H$8,Config!$B$66:$AB$86,5,FALSE)),ROW(N13)-ROW($E$13),COLUMN(N13)-COLUMN($E$13))</f>
        <v>0</v>
      </c>
      <c r="O13" s="320">
        <f ca="1">SUM(E13:N13)</f>
        <v>23222401.353579611</v>
      </c>
      <c r="P13" s="47">
        <f ca="1">IF(ISERROR(O13/O$19),"",O13/O$19)</f>
        <v>0.42764608999224085</v>
      </c>
      <c r="Q13" s="47">
        <f ca="1">IF(ISERROR(O13/O$21),"",O13/O$21)</f>
        <v>0.37959424360521987</v>
      </c>
    </row>
    <row r="14" spans="1:145" x14ac:dyDescent="0.2">
      <c r="C14" s="797" t="s">
        <v>3</v>
      </c>
      <c r="D14" s="797"/>
      <c r="E14" s="323">
        <f ca="1">OFFSET(INDIRECT(VLOOKUP($H$8,Config!$B$66:$AB$86,5,FALSE)),ROW(E14)-ROW($E$13),COLUMN(E14)-COLUMN($E$13))</f>
        <v>591884.06541356794</v>
      </c>
      <c r="F14" s="323">
        <f ca="1">OFFSET(INDIRECT(VLOOKUP($H$8,Config!$B$66:$AB$86,5,FALSE)),ROW(F14)-ROW($E$13),COLUMN(F14)-COLUMN($E$13))</f>
        <v>656183.19082334498</v>
      </c>
      <c r="G14" s="323">
        <f ca="1">OFFSET(INDIRECT(VLOOKUP($H$8,Config!$B$66:$AB$86,5,FALSE)),ROW(G14)-ROW($E$13),COLUMN(G14)-COLUMN($E$13))</f>
        <v>661188.56421200559</v>
      </c>
      <c r="H14" s="323">
        <f ca="1">OFFSET(INDIRECT(VLOOKUP($H$8,Config!$B$66:$AB$86,5,FALSE)),ROW(H14)-ROW($E$13),COLUMN(H14)-COLUMN($E$13))</f>
        <v>666363.40140220046</v>
      </c>
      <c r="I14" s="323">
        <f ca="1">OFFSET(INDIRECT(VLOOKUP($H$8,Config!$B$66:$AB$86,5,FALSE)),ROW(I14)-ROW($E$13),COLUMN(I14)-COLUMN($E$13))</f>
        <v>671714.52096783032</v>
      </c>
      <c r="J14" s="323">
        <f ca="1">OFFSET(INDIRECT(VLOOKUP($H$8,Config!$B$66:$AB$86,5,FALSE)),ROW(J14)-ROW($E$13),COLUMN(J14)-COLUMN($E$13))</f>
        <v>671302.98820133577</v>
      </c>
      <c r="K14" s="323">
        <f ca="1">OFFSET(INDIRECT(VLOOKUP($H$8,Config!$B$66:$AB$86,5,FALSE)),ROW(K14)-ROW($E$13),COLUMN(K14)-COLUMN($E$13))</f>
        <v>0</v>
      </c>
      <c r="L14" s="323">
        <f ca="1">OFFSET(INDIRECT(VLOOKUP($H$8,Config!$B$66:$AB$86,5,FALSE)),ROW(L14)-ROW($E$13),COLUMN(L14)-COLUMN($E$13))</f>
        <v>0</v>
      </c>
      <c r="M14" s="323">
        <f ca="1">OFFSET(INDIRECT(VLOOKUP($H$8,Config!$B$66:$AB$86,5,FALSE)),ROW(M14)-ROW($E$13),COLUMN(M14)-COLUMN($E$13))</f>
        <v>0</v>
      </c>
      <c r="N14" s="323">
        <f ca="1">OFFSET(INDIRECT(VLOOKUP($H$8,Config!$B$66:$AB$86,5,FALSE)),ROW(N14)-ROW($E$13),COLUMN(N14)-COLUMN($E$13))</f>
        <v>0</v>
      </c>
      <c r="O14" s="323">
        <f t="shared" ref="O14:O21" ca="1" si="0">SUM(E14:N14)</f>
        <v>3918636.7310202848</v>
      </c>
      <c r="P14" s="47">
        <f t="shared" ref="P14:P21" ca="1" si="1">IF(ISERROR(O14/O$19),"",O14/O$19)</f>
        <v>7.2162635147225512E-2</v>
      </c>
      <c r="Q14" s="47">
        <f t="shared" ref="Q14:Q21" ca="1" si="2">IF(ISERROR(O14/O$21),"",O14/O$21)</f>
        <v>6.4054182994558714E-2</v>
      </c>
    </row>
    <row r="15" spans="1:145" x14ac:dyDescent="0.2">
      <c r="C15" s="797" t="s">
        <v>4</v>
      </c>
      <c r="D15" s="797"/>
      <c r="E15" s="323">
        <f ca="1">OFFSET(INDIRECT(VLOOKUP($H$8,Config!$B$66:$AB$86,5,FALSE)),ROW(E15)-ROW($E$13),COLUMN(E15)-COLUMN($E$13))</f>
        <v>39250</v>
      </c>
      <c r="F15" s="323">
        <f ca="1">OFFSET(INDIRECT(VLOOKUP($H$8,Config!$B$66:$AB$86,5,FALSE)),ROW(F15)-ROW($E$13),COLUMN(F15)-COLUMN($E$13))</f>
        <v>39381.5</v>
      </c>
      <c r="G15" s="323">
        <f ca="1">OFFSET(INDIRECT(VLOOKUP($H$8,Config!$B$66:$AB$86,5,FALSE)),ROW(G15)-ROW($E$13),COLUMN(G15)-COLUMN($E$13))</f>
        <v>39516.458449999998</v>
      </c>
      <c r="H15" s="323">
        <f ca="1">OFFSET(INDIRECT(VLOOKUP($H$8,Config!$B$66:$AB$86,5,FALSE)),ROW(H15)-ROW($E$13),COLUMN(H15)-COLUMN($E$13))</f>
        <v>39654.966307235001</v>
      </c>
      <c r="I15" s="323">
        <f ca="1">OFFSET(INDIRECT(VLOOKUP($H$8,Config!$B$66:$AB$86,5,FALSE)),ROW(I15)-ROW($E$13),COLUMN(I15)-COLUMN($E$13))</f>
        <v>39797.116921115281</v>
      </c>
      <c r="J15" s="323">
        <f ca="1">OFFSET(INDIRECT(VLOOKUP($H$8,Config!$B$66:$AB$86,5,FALSE)),ROW(J15)-ROW($E$13),COLUMN(J15)-COLUMN($E$13))</f>
        <v>39943.006096140612</v>
      </c>
      <c r="K15" s="323">
        <f ca="1">OFFSET(INDIRECT(VLOOKUP($H$8,Config!$B$66:$AB$86,5,FALSE)),ROW(K15)-ROW($E$13),COLUMN(K15)-COLUMN($E$13))</f>
        <v>0</v>
      </c>
      <c r="L15" s="323">
        <f ca="1">OFFSET(INDIRECT(VLOOKUP($H$8,Config!$B$66:$AB$86,5,FALSE)),ROW(L15)-ROW($E$13),COLUMN(L15)-COLUMN($E$13))</f>
        <v>0</v>
      </c>
      <c r="M15" s="323">
        <f ca="1">OFFSET(INDIRECT(VLOOKUP($H$8,Config!$B$66:$AB$86,5,FALSE)),ROW(M15)-ROW($E$13),COLUMN(M15)-COLUMN($E$13))</f>
        <v>0</v>
      </c>
      <c r="N15" s="323">
        <f ca="1">OFFSET(INDIRECT(VLOOKUP($H$8,Config!$B$66:$AB$86,5,FALSE)),ROW(N15)-ROW($E$13),COLUMN(N15)-COLUMN($E$13))</f>
        <v>0</v>
      </c>
      <c r="O15" s="323">
        <f t="shared" ca="1" si="0"/>
        <v>237543.0477744909</v>
      </c>
      <c r="P15" s="47">
        <f t="shared" ca="1" si="1"/>
        <v>4.3744121910089381E-3</v>
      </c>
      <c r="Q15" s="47">
        <f t="shared" ca="1" si="2"/>
        <v>3.8828875692365579E-3</v>
      </c>
    </row>
    <row r="16" spans="1:145" x14ac:dyDescent="0.2">
      <c r="C16" s="797" t="s">
        <v>483</v>
      </c>
      <c r="D16" s="797"/>
      <c r="E16" s="323">
        <f ca="1">OFFSET(INDIRECT(VLOOKUP($H$8,Config!$B$66:$AB$86,5,FALSE)),ROW(E16)-ROW($E$13),COLUMN(E16)-COLUMN($E$13))</f>
        <v>2020740.8068265507</v>
      </c>
      <c r="F16" s="323">
        <f ca="1">OFFSET(INDIRECT(VLOOKUP($H$8,Config!$B$66:$AB$86,5,FALSE)),ROW(F16)-ROW($E$13),COLUMN(F16)-COLUMN($E$13))</f>
        <v>1964938.7469632879</v>
      </c>
      <c r="G16" s="323">
        <f ca="1">OFFSET(INDIRECT(VLOOKUP($H$8,Config!$B$66:$AB$86,5,FALSE)),ROW(G16)-ROW($E$13),COLUMN(G16)-COLUMN($E$13))</f>
        <v>1996022.2077082878</v>
      </c>
      <c r="H16" s="323">
        <f ca="1">OFFSET(INDIRECT(VLOOKUP($H$8,Config!$B$66:$AB$86,5,FALSE)),ROW(H16)-ROW($E$13),COLUMN(H16)-COLUMN($E$13))</f>
        <v>1971347.7622478812</v>
      </c>
      <c r="I16" s="323">
        <f ca="1">OFFSET(INDIRECT(VLOOKUP($H$8,Config!$B$66:$AB$86,5,FALSE)),ROW(I16)-ROW($E$13),COLUMN(I16)-COLUMN($E$13))</f>
        <v>1981580.9532797411</v>
      </c>
      <c r="J16" s="323">
        <f ca="1">OFFSET(INDIRECT(VLOOKUP($H$8,Config!$B$66:$AB$86,5,FALSE)),ROW(J16)-ROW($E$13),COLUMN(J16)-COLUMN($E$13))</f>
        <v>2059654.1207451827</v>
      </c>
      <c r="K16" s="323">
        <f ca="1">OFFSET(INDIRECT(VLOOKUP($H$8,Config!$B$66:$AB$86,5,FALSE)),ROW(K16)-ROW($E$13),COLUMN(K16)-COLUMN($E$13))</f>
        <v>0</v>
      </c>
      <c r="L16" s="323">
        <f ca="1">OFFSET(INDIRECT(VLOOKUP($H$8,Config!$B$66:$AB$86,5,FALSE)),ROW(L16)-ROW($E$13),COLUMN(L16)-COLUMN($E$13))</f>
        <v>0</v>
      </c>
      <c r="M16" s="323">
        <f ca="1">OFFSET(INDIRECT(VLOOKUP($H$8,Config!$B$66:$AB$86,5,FALSE)),ROW(M16)-ROW($E$13),COLUMN(M16)-COLUMN($E$13))</f>
        <v>0</v>
      </c>
      <c r="N16" s="323">
        <f ca="1">OFFSET(INDIRECT(VLOOKUP($H$8,Config!$B$66:$AB$86,5,FALSE)),ROW(N16)-ROW($E$13),COLUMN(N16)-COLUMN($E$13))</f>
        <v>0</v>
      </c>
      <c r="O16" s="323">
        <f t="shared" ca="1" si="0"/>
        <v>11994284.597770929</v>
      </c>
      <c r="P16" s="47">
        <f t="shared" ca="1" si="1"/>
        <v>0.22087762727002561</v>
      </c>
      <c r="Q16" s="47">
        <f t="shared" ca="1" si="2"/>
        <v>0.19605902594456623</v>
      </c>
    </row>
    <row r="17" spans="1:17" x14ac:dyDescent="0.2">
      <c r="C17" s="797" t="s">
        <v>514</v>
      </c>
      <c r="D17" s="797"/>
      <c r="E17" s="323">
        <f ca="1">OFFSET(INDIRECT(VLOOKUP($H$8,Config!$B$66:$AB$86,5,FALSE)),ROW(E17)-ROW($E$13),COLUMN(E17)-COLUMN($E$13))</f>
        <v>107522.53977807656</v>
      </c>
      <c r="F17" s="323">
        <f ca="1">OFFSET(INDIRECT(VLOOKUP($H$8,Config!$B$66:$AB$86,5,FALSE)),ROW(F17)-ROW($E$13),COLUMN(F17)-COLUMN($E$13))</f>
        <v>112116.09176698039</v>
      </c>
      <c r="G17" s="323">
        <f ca="1">OFFSET(INDIRECT(VLOOKUP($H$8,Config!$B$66:$AB$86,5,FALSE)),ROW(G17)-ROW($E$13),COLUMN(G17)-COLUMN($E$13))</f>
        <v>116939.32135532942</v>
      </c>
      <c r="H17" s="323">
        <f ca="1">OFFSET(INDIRECT(VLOOKUP($H$8,Config!$B$66:$AB$86,5,FALSE)),ROW(H17)-ROW($E$13),COLUMN(H17)-COLUMN($E$13))</f>
        <v>122003.7124230959</v>
      </c>
      <c r="I17" s="323">
        <f ca="1">OFFSET(INDIRECT(VLOOKUP($H$8,Config!$B$66:$AB$86,5,FALSE)),ROW(I17)-ROW($E$13),COLUMN(I17)-COLUMN($E$13))</f>
        <v>127321.3230442507</v>
      </c>
      <c r="J17" s="323">
        <f ca="1">OFFSET(INDIRECT(VLOOKUP($H$8,Config!$B$66:$AB$86,5,FALSE)),ROW(J17)-ROW($E$13),COLUMN(J17)-COLUMN($E$13))</f>
        <v>132904.81419646324</v>
      </c>
      <c r="K17" s="323">
        <f ca="1">OFFSET(INDIRECT(VLOOKUP($H$8,Config!$B$66:$AB$86,5,FALSE)),ROW(K17)-ROW($E$13),COLUMN(K17)-COLUMN($E$13))</f>
        <v>0</v>
      </c>
      <c r="L17" s="323">
        <f ca="1">OFFSET(INDIRECT(VLOOKUP($H$8,Config!$B$66:$AB$86,5,FALSE)),ROW(L17)-ROW($E$13),COLUMN(L17)-COLUMN($E$13))</f>
        <v>0</v>
      </c>
      <c r="M17" s="323">
        <f ca="1">OFFSET(INDIRECT(VLOOKUP($H$8,Config!$B$66:$AB$86,5,FALSE)),ROW(M17)-ROW($E$13),COLUMN(M17)-COLUMN($E$13))</f>
        <v>0</v>
      </c>
      <c r="N17" s="323">
        <f ca="1">OFFSET(INDIRECT(VLOOKUP($H$8,Config!$B$66:$AB$86,5,FALSE)),ROW(N17)-ROW($E$13),COLUMN(N17)-COLUMN($E$13))</f>
        <v>0</v>
      </c>
      <c r="O17" s="323">
        <f t="shared" ca="1" si="0"/>
        <v>718807.80256419617</v>
      </c>
      <c r="P17" s="47">
        <f t="shared" ca="1" si="1"/>
        <v>1.3237018064676148E-2</v>
      </c>
      <c r="Q17" s="47">
        <f t="shared" ca="1" si="2"/>
        <v>1.1749659303421998E-2</v>
      </c>
    </row>
    <row r="18" spans="1:17" x14ac:dyDescent="0.2">
      <c r="A18" s="330"/>
      <c r="B18" s="330"/>
      <c r="C18" s="797" t="s">
        <v>487</v>
      </c>
      <c r="D18" s="797"/>
      <c r="E18" s="323">
        <f ca="1">OFFSET(INDIRECT(VLOOKUP($H$8,Config!$B$66:$AB$86,5,FALSE)),ROW(E18)-ROW($E$13),COLUMN(E18)-COLUMN($E$13))</f>
        <v>2345447.8279324733</v>
      </c>
      <c r="F18" s="323">
        <f ca="1">OFFSET(INDIRECT(VLOOKUP($H$8,Config!$B$66:$AB$86,5,FALSE)),ROW(F18)-ROW($E$13),COLUMN(F18)-COLUMN($E$13))</f>
        <v>2348637.2942759842</v>
      </c>
      <c r="G18" s="323">
        <f ca="1">OFFSET(INDIRECT(VLOOKUP($H$8,Config!$B$66:$AB$86,5,FALSE)),ROW(G18)-ROW($E$13),COLUMN(G18)-COLUMN($E$13))</f>
        <v>2360361.3703616858</v>
      </c>
      <c r="H18" s="323">
        <f ca="1">OFFSET(INDIRECT(VLOOKUP($H$8,Config!$B$66:$AB$86,5,FALSE)),ROW(H18)-ROW($E$13),COLUMN(H18)-COLUMN($E$13))</f>
        <v>2372599.7356828386</v>
      </c>
      <c r="I18" s="323">
        <f ca="1">OFFSET(INDIRECT(VLOOKUP($H$8,Config!$B$66:$AB$86,5,FALSE)),ROW(I18)-ROW($E$13),COLUMN(I18)-COLUMN($E$13))</f>
        <v>2385386.5144957737</v>
      </c>
      <c r="J18" s="323">
        <f ca="1">OFFSET(INDIRECT(VLOOKUP($H$8,Config!$B$66:$AB$86,5,FALSE)),ROW(J18)-ROW($E$13),COLUMN(J18)-COLUMN($E$13))</f>
        <v>2398743.433750934</v>
      </c>
      <c r="K18" s="323">
        <f ca="1">OFFSET(INDIRECT(VLOOKUP($H$8,Config!$B$66:$AB$86,5,FALSE)),ROW(K18)-ROW($E$13),COLUMN(K18)-COLUMN($E$13))</f>
        <v>0</v>
      </c>
      <c r="L18" s="323">
        <f ca="1">OFFSET(INDIRECT(VLOOKUP($H$8,Config!$B$66:$AB$86,5,FALSE)),ROW(L18)-ROW($E$13),COLUMN(L18)-COLUMN($E$13))</f>
        <v>0</v>
      </c>
      <c r="M18" s="323">
        <f ca="1">OFFSET(INDIRECT(VLOOKUP($H$8,Config!$B$66:$AB$86,5,FALSE)),ROW(M18)-ROW($E$13),COLUMN(M18)-COLUMN($E$13))</f>
        <v>0</v>
      </c>
      <c r="N18" s="323">
        <f ca="1">OFFSET(INDIRECT(VLOOKUP($H$8,Config!$B$66:$AB$86,5,FALSE)),ROW(N18)-ROW($E$13),COLUMN(N18)-COLUMN($E$13))</f>
        <v>0</v>
      </c>
      <c r="O18" s="323">
        <f t="shared" ca="1" si="0"/>
        <v>14211176.176499687</v>
      </c>
      <c r="P18" s="47">
        <f t="shared" ca="1" si="1"/>
        <v>0.2617022173348228</v>
      </c>
      <c r="Q18" s="47">
        <f t="shared" ca="1" si="2"/>
        <v>0.23229641884676963</v>
      </c>
    </row>
    <row r="19" spans="1:17" x14ac:dyDescent="0.2">
      <c r="A19" s="330"/>
      <c r="B19" s="330"/>
      <c r="C19" s="798" t="s">
        <v>35</v>
      </c>
      <c r="D19" s="798"/>
      <c r="E19" s="62">
        <f ca="1">OFFSET(INDIRECT(VLOOKUP($H$8,Config!$B$66:$AB$86,5,FALSE)),ROW(E19)-ROW($E$13),COLUMN(E19)-COLUMN($E$13))</f>
        <v>8782991.8343494646</v>
      </c>
      <c r="F19" s="62">
        <f ca="1">OFFSET(INDIRECT(VLOOKUP($H$8,Config!$B$66:$AB$86,5,FALSE)),ROW(F19)-ROW($E$13),COLUMN(F19)-COLUMN($E$13))</f>
        <v>8862993.9351811875</v>
      </c>
      <c r="G19" s="62">
        <f ca="1">OFFSET(INDIRECT(VLOOKUP($H$8,Config!$B$66:$AB$86,5,FALSE)),ROW(G19)-ROW($E$13),COLUMN(G19)-COLUMN($E$13))</f>
        <v>8996928.9385828748</v>
      </c>
      <c r="H19" s="62">
        <f ca="1">OFFSET(INDIRECT(VLOOKUP($H$8,Config!$B$66:$AB$86,5,FALSE)),ROW(H19)-ROW($E$13),COLUMN(H19)-COLUMN($E$13))</f>
        <v>9078117.5787980184</v>
      </c>
      <c r="I19" s="62">
        <f ca="1">OFFSET(INDIRECT(VLOOKUP($H$8,Config!$B$66:$AB$86,5,FALSE)),ROW(I19)-ROW($E$13),COLUMN(I19)-COLUMN($E$13))</f>
        <v>9198256.7390559819</v>
      </c>
      <c r="J19" s="62">
        <f ca="1">OFFSET(INDIRECT(VLOOKUP($H$8,Config!$B$66:$AB$86,5,FALSE)),ROW(J19)-ROW($E$13),COLUMN(J19)-COLUMN($E$13))</f>
        <v>9383560.6832416747</v>
      </c>
      <c r="K19" s="62">
        <f ca="1">OFFSET(INDIRECT(VLOOKUP($H$8,Config!$B$66:$AB$86,5,FALSE)),ROW(K19)-ROW($E$13),COLUMN(K19)-COLUMN($E$13))</f>
        <v>0</v>
      </c>
      <c r="L19" s="62">
        <f ca="1">OFFSET(INDIRECT(VLOOKUP($H$8,Config!$B$66:$AB$86,5,FALSE)),ROW(L19)-ROW($E$13),COLUMN(L19)-COLUMN($E$13))</f>
        <v>0</v>
      </c>
      <c r="M19" s="62">
        <f ca="1">OFFSET(INDIRECT(VLOOKUP($H$8,Config!$B$66:$AB$86,5,FALSE)),ROW(M19)-ROW($E$13),COLUMN(M19)-COLUMN($E$13))</f>
        <v>0</v>
      </c>
      <c r="N19" s="62">
        <f ca="1">OFFSET(INDIRECT(VLOOKUP($H$8,Config!$B$66:$AB$86,5,FALSE)),ROW(N19)-ROW($E$13),COLUMN(N19)-COLUMN($E$13))</f>
        <v>0</v>
      </c>
      <c r="O19" s="62">
        <f t="shared" ca="1" si="0"/>
        <v>54302849.709209204</v>
      </c>
      <c r="P19" s="48">
        <f t="shared" ca="1" si="1"/>
        <v>1</v>
      </c>
      <c r="Q19" s="48">
        <f t="shared" ca="1" si="2"/>
        <v>0.88763641826377304</v>
      </c>
    </row>
    <row r="20" spans="1:17" x14ac:dyDescent="0.2">
      <c r="A20" s="326"/>
      <c r="B20" s="326"/>
      <c r="C20" s="442" t="s">
        <v>63</v>
      </c>
      <c r="D20" s="386"/>
      <c r="E20" s="323">
        <f ca="1">OFFSET(INDIRECT(VLOOKUP($H$8,Config!$B$66:$AB$86,5,FALSE)),ROW(E20)-ROW($E$13),COLUMN(E20)-COLUMN($E$13))</f>
        <v>1109281.251646298</v>
      </c>
      <c r="F20" s="323">
        <f ca="1">OFFSET(INDIRECT(VLOOKUP($H$8,Config!$B$66:$AB$86,5,FALSE)),ROW(F20)-ROW($E$13),COLUMN(F20)-COLUMN($E$13))</f>
        <v>1119959.6289649534</v>
      </c>
      <c r="G20" s="323">
        <f ca="1">OFFSET(INDIRECT(VLOOKUP($H$8,Config!$B$66:$AB$86,5,FALSE)),ROW(G20)-ROW($E$13),COLUMN(G20)-COLUMN($E$13))</f>
        <v>1138553.0583523228</v>
      </c>
      <c r="H20" s="323">
        <f ca="1">OFFSET(INDIRECT(VLOOKUP($H$8,Config!$B$66:$AB$86,5,FALSE)),ROW(H20)-ROW($E$13),COLUMN(H20)-COLUMN($E$13))</f>
        <v>1149157.3383416699</v>
      </c>
      <c r="I20" s="323">
        <f ca="1">OFFSET(INDIRECT(VLOOKUP($H$8,Config!$B$66:$AB$86,5,FALSE)),ROW(I20)-ROW($E$13),COLUMN(I20)-COLUMN($E$13))</f>
        <v>1165523.6017487715</v>
      </c>
      <c r="J20" s="323">
        <f ca="1">OFFSET(INDIRECT(VLOOKUP($H$8,Config!$B$66:$AB$86,5,FALSE)),ROW(J20)-ROW($E$13),COLUMN(J20)-COLUMN($E$13))</f>
        <v>1191581.3969893926</v>
      </c>
      <c r="K20" s="323">
        <f ca="1">OFFSET(INDIRECT(VLOOKUP($H$8,Config!$B$66:$AB$86,5,FALSE)),ROW(K20)-ROW($E$13),COLUMN(K20)-COLUMN($E$13))</f>
        <v>0</v>
      </c>
      <c r="L20" s="323">
        <f ca="1">OFFSET(INDIRECT(VLOOKUP($H$8,Config!$B$66:$AB$86,5,FALSE)),ROW(L20)-ROW($E$13),COLUMN(L20)-COLUMN($E$13))</f>
        <v>0</v>
      </c>
      <c r="M20" s="323">
        <f ca="1">OFFSET(INDIRECT(VLOOKUP($H$8,Config!$B$66:$AB$86,5,FALSE)),ROW(M20)-ROW($E$13),COLUMN(M20)-COLUMN($E$13))</f>
        <v>0</v>
      </c>
      <c r="N20" s="323">
        <f ca="1">OFFSET(INDIRECT(VLOOKUP($H$8,Config!$B$66:$AB$86,5,FALSE)),ROW(N20)-ROW($E$13),COLUMN(N20)-COLUMN($E$13))</f>
        <v>0</v>
      </c>
      <c r="O20" s="323">
        <f t="shared" ca="1" si="0"/>
        <v>6874056.2760434076</v>
      </c>
      <c r="P20" s="47">
        <f t="shared" ca="1" si="1"/>
        <v>0.12658739482096901</v>
      </c>
      <c r="Q20" s="47">
        <f t="shared" ca="1" si="2"/>
        <v>0.11236358173622703</v>
      </c>
    </row>
    <row r="21" spans="1:17" x14ac:dyDescent="0.2">
      <c r="C21" s="804" t="s">
        <v>1</v>
      </c>
      <c r="D21" s="804"/>
      <c r="E21" s="335">
        <f ca="1">OFFSET(INDIRECT(VLOOKUP($H$8,Config!$B$66:$AB$86,5,FALSE)),ROW(E21)-ROW($E$13),COLUMN(E21)-COLUMN($E$13))</f>
        <v>9892273.0859957635</v>
      </c>
      <c r="F21" s="335">
        <f ca="1">OFFSET(INDIRECT(VLOOKUP($H$8,Config!$B$66:$AB$86,5,FALSE)),ROW(F21)-ROW($E$13),COLUMN(F21)-COLUMN($E$13))</f>
        <v>9982953.5641461406</v>
      </c>
      <c r="G21" s="335">
        <f ca="1">OFFSET(INDIRECT(VLOOKUP($H$8,Config!$B$66:$AB$86,5,FALSE)),ROW(G21)-ROW($E$13),COLUMN(G21)-COLUMN($E$13))</f>
        <v>10135481.996935198</v>
      </c>
      <c r="H21" s="335">
        <f ca="1">OFFSET(INDIRECT(VLOOKUP($H$8,Config!$B$66:$AB$86,5,FALSE)),ROW(H21)-ROW($E$13),COLUMN(H21)-COLUMN($E$13))</f>
        <v>10227274.917139689</v>
      </c>
      <c r="I21" s="335">
        <f ca="1">OFFSET(INDIRECT(VLOOKUP($H$8,Config!$B$66:$AB$86,5,FALSE)),ROW(I21)-ROW($E$13),COLUMN(I21)-COLUMN($E$13))</f>
        <v>10363780.340804754</v>
      </c>
      <c r="J21" s="335">
        <f ca="1">OFFSET(INDIRECT(VLOOKUP($H$8,Config!$B$66:$AB$86,5,FALSE)),ROW(J21)-ROW($E$13),COLUMN(J21)-COLUMN($E$13))</f>
        <v>10575142.080231067</v>
      </c>
      <c r="K21" s="335">
        <f ca="1">OFFSET(INDIRECT(VLOOKUP($H$8,Config!$B$66:$AB$86,5,FALSE)),ROW(K21)-ROW($E$13),COLUMN(K21)-COLUMN($E$13))</f>
        <v>0</v>
      </c>
      <c r="L21" s="335">
        <f ca="1">OFFSET(INDIRECT(VLOOKUP($H$8,Config!$B$66:$AB$86,5,FALSE)),ROW(L21)-ROW($E$13),COLUMN(L21)-COLUMN($E$13))</f>
        <v>0</v>
      </c>
      <c r="M21" s="335">
        <f ca="1">OFFSET(INDIRECT(VLOOKUP($H$8,Config!$B$66:$AB$86,5,FALSE)),ROW(M21)-ROW($E$13),COLUMN(M21)-COLUMN($E$13))</f>
        <v>0</v>
      </c>
      <c r="N21" s="335">
        <f ca="1">OFFSET(INDIRECT(VLOOKUP($H$8,Config!$B$66:$AB$86,5,FALSE)),ROW(N21)-ROW($E$13),COLUMN(N21)-COLUMN($E$13))</f>
        <v>0</v>
      </c>
      <c r="O21" s="335">
        <f t="shared" ca="1" si="0"/>
        <v>61176905.985252604</v>
      </c>
      <c r="P21" s="48">
        <f t="shared" ca="1" si="1"/>
        <v>1.1265873948209688</v>
      </c>
      <c r="Q21" s="48">
        <f t="shared" ca="1" si="2"/>
        <v>1</v>
      </c>
    </row>
    <row r="22" spans="1:17" s="378" customFormat="1" ht="14.25" x14ac:dyDescent="0.2"/>
    <row r="23" spans="1:17" s="378" customFormat="1" ht="15" x14ac:dyDescent="0.25">
      <c r="C23" s="387" t="s">
        <v>185</v>
      </c>
      <c r="D23" s="388"/>
      <c r="E23" s="388"/>
      <c r="F23" s="388"/>
      <c r="G23" s="388"/>
      <c r="I23" s="387" t="s">
        <v>186</v>
      </c>
      <c r="J23" s="388"/>
      <c r="K23" s="388"/>
      <c r="L23" s="388"/>
      <c r="M23" s="388"/>
      <c r="N23" s="388"/>
      <c r="O23" s="388"/>
    </row>
    <row r="24" spans="1:17" s="378" customFormat="1" ht="14.25" x14ac:dyDescent="0.2"/>
    <row r="25" spans="1:17" s="378" customFormat="1" ht="14.25" x14ac:dyDescent="0.2"/>
    <row r="26" spans="1:17" s="378" customFormat="1" ht="14.25" x14ac:dyDescent="0.2"/>
    <row r="27" spans="1:17" s="378" customFormat="1" ht="14.25" x14ac:dyDescent="0.2"/>
    <row r="28" spans="1:17" s="378" customFormat="1" ht="14.25" x14ac:dyDescent="0.2"/>
    <row r="29" spans="1:17" s="378" customFormat="1" ht="14.25" x14ac:dyDescent="0.2"/>
    <row r="30" spans="1:17" s="378" customFormat="1" ht="14.25" x14ac:dyDescent="0.2"/>
    <row r="31" spans="1:17" s="378" customFormat="1" ht="14.25" x14ac:dyDescent="0.2"/>
    <row r="32" spans="1:17" s="378" customFormat="1" ht="14.25" x14ac:dyDescent="0.2"/>
    <row r="33" spans="3:15" s="378" customFormat="1" ht="14.25" x14ac:dyDescent="0.2"/>
    <row r="34" spans="3:15" s="378" customFormat="1" ht="14.25" x14ac:dyDescent="0.2"/>
    <row r="35" spans="3:15" s="378" customFormat="1" ht="14.25" x14ac:dyDescent="0.2"/>
    <row r="36" spans="3:15" s="378" customFormat="1" ht="14.25" x14ac:dyDescent="0.2"/>
    <row r="37" spans="3:15" s="378" customFormat="1" ht="14.25" x14ac:dyDescent="0.2"/>
    <row r="38" spans="3:15" s="378" customFormat="1" ht="14.25" x14ac:dyDescent="0.2"/>
    <row r="39" spans="3:15" s="378" customFormat="1" ht="14.25" x14ac:dyDescent="0.2"/>
    <row r="40" spans="3:15" s="378" customFormat="1" ht="15" x14ac:dyDescent="0.25">
      <c r="C40" s="361" t="s">
        <v>349</v>
      </c>
      <c r="E40" s="381" t="str">
        <f ca="1">OFFSET(INDIRECT(VLOOKUP($H$8,Config!$B$66:$AB$86,9,FALSE)),ROW(E40)-ROW($E$40),COLUMN(E40)-COLUMN($E$40))</f>
        <v>Period 1</v>
      </c>
      <c r="F40" s="381" t="str">
        <f ca="1">OFFSET(INDIRECT(VLOOKUP($H$8,Config!$B$66:$AB$86,9,FALSE)),ROW(F40)-ROW($E$40),COLUMN(F40)-COLUMN($E$40))</f>
        <v>Period 2</v>
      </c>
      <c r="G40" s="381" t="str">
        <f ca="1">OFFSET(INDIRECT(VLOOKUP($H$8,Config!$B$66:$AB$86,9,FALSE)),ROW(G40)-ROW($E$40),COLUMN(G40)-COLUMN($E$40))</f>
        <v>Period 3</v>
      </c>
      <c r="H40" s="381" t="str">
        <f ca="1">OFFSET(INDIRECT(VLOOKUP($H$8,Config!$B$66:$AB$86,9,FALSE)),ROW(H40)-ROW($E$40),COLUMN(H40)-COLUMN($E$40))</f>
        <v>Period 4</v>
      </c>
      <c r="I40" s="381" t="str">
        <f ca="1">OFFSET(INDIRECT(VLOOKUP($H$8,Config!$B$66:$AB$86,9,FALSE)),ROW(I40)-ROW($E$40),COLUMN(I40)-COLUMN($E$40))</f>
        <v>Period 5</v>
      </c>
      <c r="J40" s="381" t="str">
        <f ca="1">OFFSET(INDIRECT(VLOOKUP($H$8,Config!$B$66:$AB$86,9,FALSE)),ROW(J40)-ROW($E$40),COLUMN(J40)-COLUMN($E$40))</f>
        <v>Period 6</v>
      </c>
      <c r="K40" s="381" t="str">
        <f ca="1">OFFSET(INDIRECT(VLOOKUP($H$8,Config!$B$66:$AB$86,9,FALSE)),ROW(K40)-ROW($E$40),COLUMN(K40)-COLUMN($E$40))</f>
        <v>Period 7</v>
      </c>
      <c r="L40" s="381" t="str">
        <f ca="1">OFFSET(INDIRECT(VLOOKUP($H$8,Config!$B$66:$AB$86,9,FALSE)),ROW(L40)-ROW($E$40),COLUMN(L40)-COLUMN($E$40))</f>
        <v>Period 8</v>
      </c>
      <c r="M40" s="381" t="str">
        <f ca="1">OFFSET(INDIRECT(VLOOKUP($H$8,Config!$B$66:$AB$86,9,FALSE)),ROW(M40)-ROW($E$40),COLUMN(M40)-COLUMN($E$40))</f>
        <v>Period 9</v>
      </c>
      <c r="N40" s="381" t="str">
        <f ca="1">OFFSET(INDIRECT(VLOOKUP($H$8,Config!$B$66:$AB$86,9,FALSE)),ROW(N40)-ROW($E$40),COLUMN(N40)-COLUMN($E$40))</f>
        <v>Period 10</v>
      </c>
      <c r="O40" s="382" t="s">
        <v>1</v>
      </c>
    </row>
    <row r="41" spans="3:15" x14ac:dyDescent="0.2">
      <c r="E41" s="653" t="str">
        <f ca="1">OFFSET(INDIRECT(VLOOKUP($H$8,Config!$B$66:$AB$86,9,FALSE)),ROW(E41)-ROW($E$40),COLUMN(E41)-COLUMN($E$40))</f>
        <v>Jan-17 - Dec-17</v>
      </c>
      <c r="F41" s="653" t="str">
        <f ca="1">OFFSET(INDIRECT(VLOOKUP($H$8,Config!$B$66:$AB$86,9,FALSE)),ROW(F41)-ROW($E$40),COLUMN(F41)-COLUMN($E$40))</f>
        <v>Jan-18 - Dec-18</v>
      </c>
      <c r="G41" s="653" t="str">
        <f ca="1">OFFSET(INDIRECT(VLOOKUP($H$8,Config!$B$66:$AB$86,9,FALSE)),ROW(G41)-ROW($E$40),COLUMN(G41)-COLUMN($E$40))</f>
        <v>Jan-19 - Dec-19</v>
      </c>
      <c r="H41" s="653" t="str">
        <f ca="1">OFFSET(INDIRECT(VLOOKUP($H$8,Config!$B$66:$AB$86,9,FALSE)),ROW(H41)-ROW($E$40),COLUMN(H41)-COLUMN($E$40))</f>
        <v>Jan-20 - Dec-20</v>
      </c>
      <c r="I41" s="653" t="str">
        <f ca="1">OFFSET(INDIRECT(VLOOKUP($H$8,Config!$B$66:$AB$86,9,FALSE)),ROW(I41)-ROW($E$40),COLUMN(I41)-COLUMN($E$40))</f>
        <v>Jan-21 - Dec-21</v>
      </c>
      <c r="J41" s="653" t="str">
        <f ca="1">OFFSET(INDIRECT(VLOOKUP($H$8,Config!$B$66:$AB$86,9,FALSE)),ROW(J41)-ROW($E$40),COLUMN(J41)-COLUMN($E$40))</f>
        <v>Jan-22 - Dec-22</v>
      </c>
      <c r="K41" s="653" t="str">
        <f ca="1">OFFSET(INDIRECT(VLOOKUP($H$8,Config!$B$66:$AB$86,9,FALSE)),ROW(K41)-ROW($E$40),COLUMN(K41)-COLUMN($E$40))</f>
        <v xml:space="preserve"> - </v>
      </c>
      <c r="L41" s="653" t="str">
        <f ca="1">OFFSET(INDIRECT(VLOOKUP($H$8,Config!$B$66:$AB$86,9,FALSE)),ROW(L41)-ROW($E$40),COLUMN(L41)-COLUMN($E$40))</f>
        <v xml:space="preserve"> - </v>
      </c>
      <c r="M41" s="653" t="str">
        <f ca="1">OFFSET(INDIRECT(VLOOKUP($H$8,Config!$B$66:$AB$86,9,FALSE)),ROW(M41)-ROW($E$40),COLUMN(M41)-COLUMN($E$40))</f>
        <v xml:space="preserve"> - </v>
      </c>
      <c r="N41" s="653" t="str">
        <f ca="1">OFFSET(INDIRECT(VLOOKUP($H$8,Config!$B$66:$AB$86,9,FALSE)),ROW(N41)-ROW($E$40),COLUMN(N41)-COLUMN($E$40))</f>
        <v xml:space="preserve"> - </v>
      </c>
    </row>
    <row r="42" spans="3:15" s="378" customFormat="1" ht="14.25" x14ac:dyDescent="0.2">
      <c r="C42" s="805"/>
      <c r="D42" s="805"/>
      <c r="E42" s="383" t="str">
        <f ca="1">OFFSET(INDIRECT(VLOOKUP($H$8,Config!$B$66:$AB$86,9,FALSE)),ROW(E42)-ROW($E$40),COLUMN(E42)-COLUMN($E$40))</f>
        <v>Budget</v>
      </c>
      <c r="F42" s="383" t="str">
        <f ca="1">OFFSET(INDIRECT(VLOOKUP($H$8,Config!$B$66:$AB$86,9,FALSE)),ROW(F42)-ROW($E$40),COLUMN(F42)-COLUMN($E$40))</f>
        <v>Budget</v>
      </c>
      <c r="G42" s="383" t="str">
        <f ca="1">OFFSET(INDIRECT(VLOOKUP($H$8,Config!$B$66:$AB$86,9,FALSE)),ROW(G42)-ROW($E$40),COLUMN(G42)-COLUMN($E$40))</f>
        <v>Budget</v>
      </c>
      <c r="H42" s="383" t="str">
        <f ca="1">OFFSET(INDIRECT(VLOOKUP($H$8,Config!$B$66:$AB$86,9,FALSE)),ROW(H42)-ROW($E$40),COLUMN(H42)-COLUMN($E$40))</f>
        <v>Budget</v>
      </c>
      <c r="I42" s="383" t="str">
        <f ca="1">OFFSET(INDIRECT(VLOOKUP($H$8,Config!$B$66:$AB$86,9,FALSE)),ROW(I42)-ROW($E$40),COLUMN(I42)-COLUMN($E$40))</f>
        <v>Budget</v>
      </c>
      <c r="J42" s="383" t="str">
        <f ca="1">OFFSET(INDIRECT(VLOOKUP($H$8,Config!$B$66:$AB$86,9,FALSE)),ROW(J42)-ROW($E$40),COLUMN(J42)-COLUMN($E$40))</f>
        <v>Budget</v>
      </c>
      <c r="K42" s="383" t="str">
        <f ca="1">OFFSET(INDIRECT(VLOOKUP($H$8,Config!$B$66:$AB$86,9,FALSE)),ROW(K42)-ROW($E$40),COLUMN(K42)-COLUMN($E$40))</f>
        <v>Budget</v>
      </c>
      <c r="L42" s="383" t="str">
        <f ca="1">OFFSET(INDIRECT(VLOOKUP($H$8,Config!$B$66:$AB$86,9,FALSE)),ROW(L42)-ROW($E$40),COLUMN(L42)-COLUMN($E$40))</f>
        <v>Budget</v>
      </c>
      <c r="M42" s="383" t="str">
        <f ca="1">OFFSET(INDIRECT(VLOOKUP($H$8,Config!$B$66:$AB$86,9,FALSE)),ROW(M42)-ROW($E$40),COLUMN(M42)-COLUMN($E$40))</f>
        <v>Budget</v>
      </c>
      <c r="N42" s="383" t="str">
        <f ca="1">OFFSET(INDIRECT(VLOOKUP($H$8,Config!$B$66:$AB$86,9,FALSE)),ROW(N42)-ROW($E$40),COLUMN(N42)-COLUMN($E$40))</f>
        <v>Budget</v>
      </c>
      <c r="O42" s="384"/>
    </row>
    <row r="43" spans="3:15" s="378" customFormat="1" ht="14.25" x14ac:dyDescent="0.2">
      <c r="C43" s="441" t="str">
        <f>'Financial Summary &amp; Reporting'!B43</f>
        <v>CIAT</v>
      </c>
      <c r="D43" s="389"/>
      <c r="E43" s="663">
        <f ca="1">OFFSET(INDIRECT(VLOOKUP($H$8,Config!$B$66:$AB$86,7,FALSE)),ROW(E43)-ROW($E$43),COLUMN(E43)-COLUMN($E$43))</f>
        <v>1151098.3392862971</v>
      </c>
      <c r="F43" s="320">
        <f ca="1">OFFSET(INDIRECT(VLOOKUP($H$8,Config!$B$66:$AB$86,7,FALSE)),ROW(F43)-ROW($E$43),COLUMN(F43)-COLUMN($E$43))</f>
        <v>1161211.192482949</v>
      </c>
      <c r="G43" s="320">
        <f ca="1">OFFSET(INDIRECT(VLOOKUP($H$8,Config!$B$66:$AB$86,7,FALSE)),ROW(G43)-ROW($E$43),COLUMN(G43)-COLUMN($E$43))</f>
        <v>1171728.6773187269</v>
      </c>
      <c r="H43" s="320">
        <f ca="1">OFFSET(INDIRECT(VLOOKUP($H$8,Config!$B$66:$AB$86,7,FALSE)),ROW(H43)-ROW($E$43),COLUMN(H43)-COLUMN($E$43))</f>
        <v>1182667.6827695589</v>
      </c>
      <c r="I43" s="320">
        <f ca="1">OFFSET(INDIRECT(VLOOKUP($H$8,Config!$B$66:$AB$86,7,FALSE)),ROW(I43)-ROW($E$43),COLUMN(I43)-COLUMN($E$43))</f>
        <v>1194045.8225126243</v>
      </c>
      <c r="J43" s="320">
        <f ca="1">OFFSET(INDIRECT(VLOOKUP($H$8,Config!$B$66:$AB$86,7,FALSE)),ROW(J43)-ROW($E$43),COLUMN(J43)-COLUMN($E$43))</f>
        <v>1205881.4666506487</v>
      </c>
      <c r="K43" s="320">
        <f ca="1">OFFSET(INDIRECT(VLOOKUP($H$8,Config!$B$66:$AB$86,7,FALSE)),ROW(K43)-ROW($E$43),COLUMN(K43)-COLUMN($E$43))</f>
        <v>0</v>
      </c>
      <c r="L43" s="320">
        <f ca="1">OFFSET(INDIRECT(VLOOKUP($H$8,Config!$B$66:$AB$86,7,FALSE)),ROW(L43)-ROW($E$43),COLUMN(L43)-COLUMN($E$43))</f>
        <v>0</v>
      </c>
      <c r="M43" s="320">
        <f ca="1">OFFSET(INDIRECT(VLOOKUP($H$8,Config!$B$66:$AB$86,7,FALSE)),ROW(M43)-ROW($E$43),COLUMN(M43)-COLUMN($E$43))</f>
        <v>0</v>
      </c>
      <c r="N43" s="320">
        <f ca="1">OFFSET(INDIRECT(VLOOKUP($H$8,Config!$B$66:$AB$86,7,FALSE)),ROW(N43)-ROW($E$43),COLUMN(N43)-COLUMN($E$43))</f>
        <v>0</v>
      </c>
      <c r="O43" s="320">
        <f ca="1">SUM(E43:N43)</f>
        <v>7066633.1810208047</v>
      </c>
    </row>
    <row r="44" spans="3:15" s="378" customFormat="1" ht="14.25" x14ac:dyDescent="0.2">
      <c r="C44" s="442" t="str">
        <f>'Financial Summary &amp; Reporting'!B44</f>
        <v>AFRICARICE</v>
      </c>
      <c r="D44" s="390"/>
      <c r="E44" s="391">
        <f ca="1">OFFSET(INDIRECT(VLOOKUP($H$8,Config!$B$66:$AB$86,7,FALSE)),ROW(E44)-ROW($E$43),COLUMN(E44)-COLUMN($E$43))</f>
        <v>0</v>
      </c>
      <c r="F44" s="323">
        <f ca="1">OFFSET(INDIRECT(VLOOKUP($H$8,Config!$B$66:$AB$86,7,FALSE)),ROW(F44)-ROW($E$43),COLUMN(F44)-COLUMN($E$43))</f>
        <v>0</v>
      </c>
      <c r="G44" s="323">
        <f ca="1">OFFSET(INDIRECT(VLOOKUP($H$8,Config!$B$66:$AB$86,7,FALSE)),ROW(G44)-ROW($E$43),COLUMN(G44)-COLUMN($E$43))</f>
        <v>0</v>
      </c>
      <c r="H44" s="323">
        <f ca="1">OFFSET(INDIRECT(VLOOKUP($H$8,Config!$B$66:$AB$86,7,FALSE)),ROW(H44)-ROW($E$43),COLUMN(H44)-COLUMN($E$43))</f>
        <v>0</v>
      </c>
      <c r="I44" s="323">
        <f ca="1">OFFSET(INDIRECT(VLOOKUP($H$8,Config!$B$66:$AB$86,7,FALSE)),ROW(I44)-ROW($E$43),COLUMN(I44)-COLUMN($E$43))</f>
        <v>0</v>
      </c>
      <c r="J44" s="323">
        <f ca="1">OFFSET(INDIRECT(VLOOKUP($H$8,Config!$B$66:$AB$86,7,FALSE)),ROW(J44)-ROW($E$43),COLUMN(J44)-COLUMN($E$43))</f>
        <v>0</v>
      </c>
      <c r="K44" s="323">
        <f ca="1">OFFSET(INDIRECT(VLOOKUP($H$8,Config!$B$66:$AB$86,7,FALSE)),ROW(K44)-ROW($E$43),COLUMN(K44)-COLUMN($E$43))</f>
        <v>0</v>
      </c>
      <c r="L44" s="323">
        <f ca="1">OFFSET(INDIRECT(VLOOKUP($H$8,Config!$B$66:$AB$86,7,FALSE)),ROW(L44)-ROW($E$43),COLUMN(L44)-COLUMN($E$43))</f>
        <v>0</v>
      </c>
      <c r="M44" s="323">
        <f ca="1">OFFSET(INDIRECT(VLOOKUP($H$8,Config!$B$66:$AB$86,7,FALSE)),ROW(M44)-ROW($E$43),COLUMN(M44)-COLUMN($E$43))</f>
        <v>0</v>
      </c>
      <c r="N44" s="323">
        <f ca="1">OFFSET(INDIRECT(VLOOKUP($H$8,Config!$B$66:$AB$86,7,FALSE)),ROW(N44)-ROW($E$43),COLUMN(N44)-COLUMN($E$43))</f>
        <v>0</v>
      </c>
      <c r="O44" s="323">
        <f t="shared" ref="O44:O63" ca="1" si="3">SUM(E44:N44)</f>
        <v>0</v>
      </c>
    </row>
    <row r="45" spans="3:15" s="378" customFormat="1" ht="14.25" x14ac:dyDescent="0.2">
      <c r="C45" s="442" t="str">
        <f>'Financial Summary &amp; Reporting'!B45</f>
        <v>BIOVERSITY</v>
      </c>
      <c r="D45" s="390"/>
      <c r="E45" s="391">
        <f ca="1">OFFSET(INDIRECT(VLOOKUP($H$8,Config!$B$66:$AB$86,7,FALSE)),ROW(E45)-ROW($E$43),COLUMN(E45)-COLUMN($E$43))</f>
        <v>425077.84522539075</v>
      </c>
      <c r="F45" s="323">
        <f ca="1">OFFSET(INDIRECT(VLOOKUP($H$8,Config!$B$66:$AB$86,7,FALSE)),ROW(F45)-ROW($E$43),COLUMN(F45)-COLUMN($E$43))</f>
        <v>466386.28051233635</v>
      </c>
      <c r="G45" s="323">
        <f ca="1">OFFSET(INDIRECT(VLOOKUP($H$8,Config!$B$66:$AB$86,7,FALSE)),ROW(G45)-ROW($E$43),COLUMN(G45)-COLUMN($E$43))</f>
        <v>480481.97283938399</v>
      </c>
      <c r="H45" s="323">
        <f ca="1">OFFSET(INDIRECT(VLOOKUP($H$8,Config!$B$66:$AB$86,7,FALSE)),ROW(H45)-ROW($E$43),COLUMN(H45)-COLUMN($E$43))</f>
        <v>495000.53582929925</v>
      </c>
      <c r="I45" s="323">
        <f ca="1">OFFSET(INDIRECT(VLOOKUP($H$8,Config!$B$66:$AB$86,7,FALSE)),ROW(I45)-ROW($E$43),COLUMN(I45)-COLUMN($E$43))</f>
        <v>509954.65720612276</v>
      </c>
      <c r="J45" s="323">
        <f ca="1">OFFSET(INDIRECT(VLOOKUP($H$8,Config!$B$66:$AB$86,7,FALSE)),ROW(J45)-ROW($E$43),COLUMN(J45)-COLUMN($E$43))</f>
        <v>525357.39787521062</v>
      </c>
      <c r="K45" s="323">
        <f ca="1">OFFSET(INDIRECT(VLOOKUP($H$8,Config!$B$66:$AB$86,7,FALSE)),ROW(K45)-ROW($E$43),COLUMN(K45)-COLUMN($E$43))</f>
        <v>0</v>
      </c>
      <c r="L45" s="323">
        <f ca="1">OFFSET(INDIRECT(VLOOKUP($H$8,Config!$B$66:$AB$86,7,FALSE)),ROW(L45)-ROW($E$43),COLUMN(L45)-COLUMN($E$43))</f>
        <v>0</v>
      </c>
      <c r="M45" s="323">
        <f ca="1">OFFSET(INDIRECT(VLOOKUP($H$8,Config!$B$66:$AB$86,7,FALSE)),ROW(M45)-ROW($E$43),COLUMN(M45)-COLUMN($E$43))</f>
        <v>0</v>
      </c>
      <c r="N45" s="323">
        <f ca="1">OFFSET(INDIRECT(VLOOKUP($H$8,Config!$B$66:$AB$86,7,FALSE)),ROW(N45)-ROW($E$43),COLUMN(N45)-COLUMN($E$43))</f>
        <v>0</v>
      </c>
      <c r="O45" s="323">
        <f t="shared" ca="1" si="3"/>
        <v>2902258.6894877437</v>
      </c>
    </row>
    <row r="46" spans="3:15" s="378" customFormat="1" ht="14.25" x14ac:dyDescent="0.2">
      <c r="C46" s="442" t="str">
        <f>'Financial Summary &amp; Reporting'!B46</f>
        <v>CIFOR</v>
      </c>
      <c r="D46" s="390"/>
      <c r="E46" s="391">
        <f ca="1">OFFSET(INDIRECT(VLOOKUP($H$8,Config!$B$66:$AB$86,7,FALSE)),ROW(E46)-ROW($E$43),COLUMN(E46)-COLUMN($E$43))</f>
        <v>15000.300468493002</v>
      </c>
      <c r="F46" s="323">
        <f ca="1">OFFSET(INDIRECT(VLOOKUP($H$8,Config!$B$66:$AB$86,7,FALSE)),ROW(F46)-ROW($E$43),COLUMN(F46)-COLUMN($E$43))</f>
        <v>15647.840301020151</v>
      </c>
      <c r="G46" s="323">
        <f ca="1">OFFSET(INDIRECT(VLOOKUP($H$8,Config!$B$66:$AB$86,7,FALSE)),ROW(G46)-ROW($E$43),COLUMN(G46)-COLUMN($E$43))</f>
        <v>16327.757125173659</v>
      </c>
      <c r="H46" s="323">
        <f ca="1">OFFSET(INDIRECT(VLOOKUP($H$8,Config!$B$66:$AB$86,7,FALSE)),ROW(H46)-ROW($E$43),COLUMN(H46)-COLUMN($E$43))</f>
        <v>17041.669790534845</v>
      </c>
      <c r="I46" s="323">
        <f ca="1">OFFSET(INDIRECT(VLOOKUP($H$8,Config!$B$66:$AB$86,7,FALSE)),ROW(I46)-ROW($E$43),COLUMN(I46)-COLUMN($E$43))</f>
        <v>17791.278089164083</v>
      </c>
      <c r="J46" s="323">
        <f ca="1">OFFSET(INDIRECT(VLOOKUP($H$8,Config!$B$66:$AB$86,7,FALSE)),ROW(J46)-ROW($E$43),COLUMN(J46)-COLUMN($E$43))</f>
        <v>18578.366802724791</v>
      </c>
      <c r="K46" s="323">
        <f ca="1">OFFSET(INDIRECT(VLOOKUP($H$8,Config!$B$66:$AB$86,7,FALSE)),ROW(K46)-ROW($E$43),COLUMN(K46)-COLUMN($E$43))</f>
        <v>0</v>
      </c>
      <c r="L46" s="323">
        <f ca="1">OFFSET(INDIRECT(VLOOKUP($H$8,Config!$B$66:$AB$86,7,FALSE)),ROW(L46)-ROW($E$43),COLUMN(L46)-COLUMN($E$43))</f>
        <v>0</v>
      </c>
      <c r="M46" s="323">
        <f ca="1">OFFSET(INDIRECT(VLOOKUP($H$8,Config!$B$66:$AB$86,7,FALSE)),ROW(M46)-ROW($E$43),COLUMN(M46)-COLUMN($E$43))</f>
        <v>0</v>
      </c>
      <c r="N46" s="323">
        <f ca="1">OFFSET(INDIRECT(VLOOKUP($H$8,Config!$B$66:$AB$86,7,FALSE)),ROW(N46)-ROW($E$43),COLUMN(N46)-COLUMN($E$43))</f>
        <v>0</v>
      </c>
      <c r="O46" s="323">
        <f t="shared" ca="1" si="3"/>
        <v>100387.21257711053</v>
      </c>
    </row>
    <row r="47" spans="3:15" s="378" customFormat="1" ht="14.25" x14ac:dyDescent="0.2">
      <c r="C47" s="442" t="str">
        <f>'Financial Summary &amp; Reporting'!B47</f>
        <v>CIMMYT</v>
      </c>
      <c r="D47" s="390"/>
      <c r="E47" s="391">
        <f ca="1">OFFSET(INDIRECT(VLOOKUP($H$8,Config!$B$66:$AB$86,7,FALSE)),ROW(E47)-ROW($E$43),COLUMN(E47)-COLUMN($E$43))</f>
        <v>1047897.517921218</v>
      </c>
      <c r="F47" s="323">
        <f ca="1">OFFSET(INDIRECT(VLOOKUP($H$8,Config!$B$66:$AB$86,7,FALSE)),ROW(F47)-ROW($E$43),COLUMN(F47)-COLUMN($E$43))</f>
        <v>1048426.0724672789</v>
      </c>
      <c r="G47" s="323">
        <f ca="1">OFFSET(INDIRECT(VLOOKUP($H$8,Config!$B$66:$AB$86,7,FALSE)),ROW(G47)-ROW($E$43),COLUMN(G47)-COLUMN($E$43))</f>
        <v>1098354.8246906428</v>
      </c>
      <c r="H47" s="323">
        <f ca="1">OFFSET(INDIRECT(VLOOKUP($H$8,Config!$B$66:$AB$86,7,FALSE)),ROW(H47)-ROW($E$43),COLUMN(H47)-COLUMN($E$43))</f>
        <v>1102299.5529831753</v>
      </c>
      <c r="I47" s="323">
        <f ca="1">OFFSET(INDIRECT(VLOOKUP($H$8,Config!$B$66:$AB$86,7,FALSE)),ROW(I47)-ROW($E$43),COLUMN(I47)-COLUMN($E$43))</f>
        <v>1148272.5310520739</v>
      </c>
      <c r="J47" s="323">
        <f ca="1">OFFSET(INDIRECT(VLOOKUP($H$8,Config!$B$66:$AB$86,7,FALSE)),ROW(J47)-ROW($E$43),COLUMN(J47)-COLUMN($E$43))</f>
        <v>1272023.1580370096</v>
      </c>
      <c r="K47" s="323">
        <f ca="1">OFFSET(INDIRECT(VLOOKUP($H$8,Config!$B$66:$AB$86,7,FALSE)),ROW(K47)-ROW($E$43),COLUMN(K47)-COLUMN($E$43))</f>
        <v>0</v>
      </c>
      <c r="L47" s="323">
        <f ca="1">OFFSET(INDIRECT(VLOOKUP($H$8,Config!$B$66:$AB$86,7,FALSE)),ROW(L47)-ROW($E$43),COLUMN(L47)-COLUMN($E$43))</f>
        <v>0</v>
      </c>
      <c r="M47" s="323">
        <f ca="1">OFFSET(INDIRECT(VLOOKUP($H$8,Config!$B$66:$AB$86,7,FALSE)),ROW(M47)-ROW($E$43),COLUMN(M47)-COLUMN($E$43))</f>
        <v>0</v>
      </c>
      <c r="N47" s="323">
        <f ca="1">OFFSET(INDIRECT(VLOOKUP($H$8,Config!$B$66:$AB$86,7,FALSE)),ROW(N47)-ROW($E$43),COLUMN(N47)-COLUMN($E$43))</f>
        <v>0</v>
      </c>
      <c r="O47" s="323">
        <f t="shared" ca="1" si="3"/>
        <v>6717273.6571513982</v>
      </c>
    </row>
    <row r="48" spans="3:15" s="378" customFormat="1" ht="14.25" hidden="1" outlineLevel="1" x14ac:dyDescent="0.2">
      <c r="C48" s="392" t="str">
        <f>'Financial Summary &amp; Reporting'!B48</f>
        <v>CIP</v>
      </c>
      <c r="D48" s="393"/>
      <c r="E48" s="394">
        <f ca="1">OFFSET(INDIRECT(VLOOKUP($H$8,Config!$B$66:$AB$86,7,FALSE)),ROW(E48)-ROW($E$43),COLUMN(E48)-COLUMN($E$43))</f>
        <v>36000.000000000007</v>
      </c>
      <c r="F48" s="332">
        <f ca="1">OFFSET(INDIRECT(VLOOKUP($H$8,Config!$B$66:$AB$86,7,FALSE)),ROW(F48)-ROW($E$43),COLUMN(F48)-COLUMN($E$43))</f>
        <v>36816.207867603436</v>
      </c>
      <c r="G48" s="332">
        <f ca="1">OFFSET(INDIRECT(VLOOKUP($H$8,Config!$B$66:$AB$86,7,FALSE)),ROW(G48)-ROW($E$43),COLUMN(G48)-COLUMN($E$43))</f>
        <v>37656.901971234976</v>
      </c>
      <c r="H48" s="332">
        <f ca="1">OFFSET(INDIRECT(VLOOKUP($H$8,Config!$B$66:$AB$86,7,FALSE)),ROW(H48)-ROW($E$43),COLUMN(H48)-COLUMN($E$43))</f>
        <v>38522.816897975463</v>
      </c>
      <c r="I48" s="332">
        <f ca="1">OFFSET(INDIRECT(VLOOKUP($H$8,Config!$B$66:$AB$86,7,FALSE)),ROW(I48)-ROW($E$43),COLUMN(I48)-COLUMN($E$43))</f>
        <v>39414.709272518165</v>
      </c>
      <c r="J48" s="332">
        <f ca="1">OFFSET(INDIRECT(VLOOKUP($H$8,Config!$B$66:$AB$86,7,FALSE)),ROW(J48)-ROW($E$43),COLUMN(J48)-COLUMN($E$43))</f>
        <v>34583.358418297139</v>
      </c>
      <c r="K48" s="332">
        <f ca="1">OFFSET(INDIRECT(VLOOKUP($H$8,Config!$B$66:$AB$86,7,FALSE)),ROW(K48)-ROW($E$43),COLUMN(K48)-COLUMN($E$43))</f>
        <v>0</v>
      </c>
      <c r="L48" s="332">
        <f ca="1">OFFSET(INDIRECT(VLOOKUP($H$8,Config!$B$66:$AB$86,7,FALSE)),ROW(L48)-ROW($E$43),COLUMN(L48)-COLUMN($E$43))</f>
        <v>0</v>
      </c>
      <c r="M48" s="332">
        <f ca="1">OFFSET(INDIRECT(VLOOKUP($H$8,Config!$B$66:$AB$86,7,FALSE)),ROW(M48)-ROW($E$43),COLUMN(M48)-COLUMN($E$43))</f>
        <v>0</v>
      </c>
      <c r="N48" s="332">
        <f ca="1">OFFSET(INDIRECT(VLOOKUP($H$8,Config!$B$66:$AB$86,7,FALSE)),ROW(N48)-ROW($E$43),COLUMN(N48)-COLUMN($E$43))</f>
        <v>0</v>
      </c>
      <c r="O48" s="323">
        <f t="shared" ca="1" si="3"/>
        <v>222993.99442762919</v>
      </c>
    </row>
    <row r="49" spans="3:15" s="378" customFormat="1" ht="14.25" hidden="1" outlineLevel="1" x14ac:dyDescent="0.2">
      <c r="C49" s="392" t="str">
        <f>'Financial Summary &amp; Reporting'!B49</f>
        <v>ICARDA</v>
      </c>
      <c r="D49" s="393"/>
      <c r="E49" s="391">
        <f ca="1">OFFSET(INDIRECT(VLOOKUP($H$8,Config!$B$66:$AB$86,7,FALSE)),ROW(E49)-ROW($E$43),COLUMN(E49)-COLUMN($E$43))</f>
        <v>0</v>
      </c>
      <c r="F49" s="323">
        <f ca="1">OFFSET(INDIRECT(VLOOKUP($H$8,Config!$B$66:$AB$86,7,FALSE)),ROW(F49)-ROW($E$43),COLUMN(F49)-COLUMN($E$43))</f>
        <v>0</v>
      </c>
      <c r="G49" s="323">
        <f ca="1">OFFSET(INDIRECT(VLOOKUP($H$8,Config!$B$66:$AB$86,7,FALSE)),ROW(G49)-ROW($E$43),COLUMN(G49)-COLUMN($E$43))</f>
        <v>0</v>
      </c>
      <c r="H49" s="323">
        <f ca="1">OFFSET(INDIRECT(VLOOKUP($H$8,Config!$B$66:$AB$86,7,FALSE)),ROW(H49)-ROW($E$43),COLUMN(H49)-COLUMN($E$43))</f>
        <v>0</v>
      </c>
      <c r="I49" s="323">
        <f ca="1">OFFSET(INDIRECT(VLOOKUP($H$8,Config!$B$66:$AB$86,7,FALSE)),ROW(I49)-ROW($E$43),COLUMN(I49)-COLUMN($E$43))</f>
        <v>0</v>
      </c>
      <c r="J49" s="323">
        <f ca="1">OFFSET(INDIRECT(VLOOKUP($H$8,Config!$B$66:$AB$86,7,FALSE)),ROW(J49)-ROW($E$43),COLUMN(J49)-COLUMN($E$43))</f>
        <v>0</v>
      </c>
      <c r="K49" s="323">
        <f ca="1">OFFSET(INDIRECT(VLOOKUP($H$8,Config!$B$66:$AB$86,7,FALSE)),ROW(K49)-ROW($E$43),COLUMN(K49)-COLUMN($E$43))</f>
        <v>0</v>
      </c>
      <c r="L49" s="323">
        <f ca="1">OFFSET(INDIRECT(VLOOKUP($H$8,Config!$B$66:$AB$86,7,FALSE)),ROW(L49)-ROW($E$43),COLUMN(L49)-COLUMN($E$43))</f>
        <v>0</v>
      </c>
      <c r="M49" s="323">
        <f ca="1">OFFSET(INDIRECT(VLOOKUP($H$8,Config!$B$66:$AB$86,7,FALSE)),ROW(M49)-ROW($E$43),COLUMN(M49)-COLUMN($E$43))</f>
        <v>0</v>
      </c>
      <c r="N49" s="323">
        <f ca="1">OFFSET(INDIRECT(VLOOKUP($H$8,Config!$B$66:$AB$86,7,FALSE)),ROW(N49)-ROW($E$43),COLUMN(N49)-COLUMN($E$43))</f>
        <v>0</v>
      </c>
      <c r="O49" s="323">
        <f t="shared" ca="1" si="3"/>
        <v>0</v>
      </c>
    </row>
    <row r="50" spans="3:15" s="378" customFormat="1" ht="14.25" hidden="1" outlineLevel="1" x14ac:dyDescent="0.2">
      <c r="C50" s="392" t="str">
        <f>'Financial Summary &amp; Reporting'!B50</f>
        <v>ICRAF</v>
      </c>
      <c r="D50" s="393"/>
      <c r="E50" s="391">
        <f ca="1">OFFSET(INDIRECT(VLOOKUP($H$8,Config!$B$66:$AB$86,7,FALSE)),ROW(E50)-ROW($E$43),COLUMN(E50)-COLUMN($E$43))</f>
        <v>1587726.7309424998</v>
      </c>
      <c r="F50" s="323">
        <f ca="1">OFFSET(INDIRECT(VLOOKUP($H$8,Config!$B$66:$AB$86,7,FALSE)),ROW(F50)-ROW($E$43),COLUMN(F50)-COLUMN($E$43))</f>
        <v>1598064.1175682747</v>
      </c>
      <c r="G50" s="323">
        <f ca="1">OFFSET(INDIRECT(VLOOKUP($H$8,Config!$B$66:$AB$86,7,FALSE)),ROW(G50)-ROW($E$43),COLUMN(G50)-COLUMN($E$43))</f>
        <v>1643729.1257928228</v>
      </c>
      <c r="H50" s="323">
        <f ca="1">OFFSET(INDIRECT(VLOOKUP($H$8,Config!$B$66:$AB$86,7,FALSE)),ROW(H50)-ROW($E$43),COLUMN(H50)-COLUMN($E$43))</f>
        <v>1672996.5842641075</v>
      </c>
      <c r="I50" s="323">
        <f ca="1">OFFSET(INDIRECT(VLOOKUP($H$8,Config!$B$66:$AB$86,7,FALSE)),ROW(I50)-ROW($E$43),COLUMN(I50)-COLUMN($E$43))</f>
        <v>1703142.066489531</v>
      </c>
      <c r="J50" s="323">
        <f ca="1">OFFSET(INDIRECT(VLOOKUP($H$8,Config!$B$66:$AB$86,7,FALSE)),ROW(J50)-ROW($E$43),COLUMN(J50)-COLUMN($E$43))</f>
        <v>1734191.9131817166</v>
      </c>
      <c r="K50" s="323">
        <f ca="1">OFFSET(INDIRECT(VLOOKUP($H$8,Config!$B$66:$AB$86,7,FALSE)),ROW(K50)-ROW($E$43),COLUMN(K50)-COLUMN($E$43))</f>
        <v>0</v>
      </c>
      <c r="L50" s="323">
        <f ca="1">OFFSET(INDIRECT(VLOOKUP($H$8,Config!$B$66:$AB$86,7,FALSE)),ROW(L50)-ROW($E$43),COLUMN(L50)-COLUMN($E$43))</f>
        <v>0</v>
      </c>
      <c r="M50" s="323">
        <f ca="1">OFFSET(INDIRECT(VLOOKUP($H$8,Config!$B$66:$AB$86,7,FALSE)),ROW(M50)-ROW($E$43),COLUMN(M50)-COLUMN($E$43))</f>
        <v>0</v>
      </c>
      <c r="N50" s="323">
        <f ca="1">OFFSET(INDIRECT(VLOOKUP($H$8,Config!$B$66:$AB$86,7,FALSE)),ROW(N50)-ROW($E$43),COLUMN(N50)-COLUMN($E$43))</f>
        <v>0</v>
      </c>
      <c r="O50" s="323">
        <f t="shared" ca="1" si="3"/>
        <v>9939850.5382389519</v>
      </c>
    </row>
    <row r="51" spans="3:15" s="378" customFormat="1" ht="14.25" hidden="1" outlineLevel="1" x14ac:dyDescent="0.2">
      <c r="C51" s="392" t="str">
        <f>'Financial Summary &amp; Reporting'!B51</f>
        <v>ICRISAT</v>
      </c>
      <c r="D51" s="393"/>
      <c r="E51" s="391">
        <f ca="1">OFFSET(INDIRECT(VLOOKUP($H$8,Config!$B$66:$AB$86,7,FALSE)),ROW(E51)-ROW($E$43),COLUMN(E51)-COLUMN($E$43))</f>
        <v>1984985.7</v>
      </c>
      <c r="F51" s="323">
        <f ca="1">OFFSET(INDIRECT(VLOOKUP($H$8,Config!$B$66:$AB$86,7,FALSE)),ROW(F51)-ROW($E$43),COLUMN(F51)-COLUMN($E$43))</f>
        <v>1984985.7</v>
      </c>
      <c r="G51" s="323">
        <f ca="1">OFFSET(INDIRECT(VLOOKUP($H$8,Config!$B$66:$AB$86,7,FALSE)),ROW(G51)-ROW($E$43),COLUMN(G51)-COLUMN($E$43))</f>
        <v>1984985.7</v>
      </c>
      <c r="H51" s="323">
        <f ca="1">OFFSET(INDIRECT(VLOOKUP($H$8,Config!$B$66:$AB$86,7,FALSE)),ROW(H51)-ROW($E$43),COLUMN(H51)-COLUMN($E$43))</f>
        <v>1984985.7</v>
      </c>
      <c r="I51" s="323">
        <f ca="1">OFFSET(INDIRECT(VLOOKUP($H$8,Config!$B$66:$AB$86,7,FALSE)),ROW(I51)-ROW($E$43),COLUMN(I51)-COLUMN($E$43))</f>
        <v>1984985.7</v>
      </c>
      <c r="J51" s="323">
        <f ca="1">OFFSET(INDIRECT(VLOOKUP($H$8,Config!$B$66:$AB$86,7,FALSE)),ROW(J51)-ROW($E$43),COLUMN(J51)-COLUMN($E$43))</f>
        <v>1984985.7</v>
      </c>
      <c r="K51" s="323">
        <f ca="1">OFFSET(INDIRECT(VLOOKUP($H$8,Config!$B$66:$AB$86,7,FALSE)),ROW(K51)-ROW($E$43),COLUMN(K51)-COLUMN($E$43))</f>
        <v>0</v>
      </c>
      <c r="L51" s="323">
        <f ca="1">OFFSET(INDIRECT(VLOOKUP($H$8,Config!$B$66:$AB$86,7,FALSE)),ROW(L51)-ROW($E$43),COLUMN(L51)-COLUMN($E$43))</f>
        <v>0</v>
      </c>
      <c r="M51" s="323">
        <f ca="1">OFFSET(INDIRECT(VLOOKUP($H$8,Config!$B$66:$AB$86,7,FALSE)),ROW(M51)-ROW($E$43),COLUMN(M51)-COLUMN($E$43))</f>
        <v>0</v>
      </c>
      <c r="N51" s="323">
        <f ca="1">OFFSET(INDIRECT(VLOOKUP($H$8,Config!$B$66:$AB$86,7,FALSE)),ROW(N51)-ROW($E$43),COLUMN(N51)-COLUMN($E$43))</f>
        <v>0</v>
      </c>
      <c r="O51" s="323">
        <f t="shared" ca="1" si="3"/>
        <v>11909914.199999999</v>
      </c>
    </row>
    <row r="52" spans="3:15" s="378" customFormat="1" ht="14.25" hidden="1" outlineLevel="1" x14ac:dyDescent="0.2">
      <c r="C52" s="392" t="str">
        <f>'Financial Summary &amp; Reporting'!B52</f>
        <v>IFPRI</v>
      </c>
      <c r="D52" s="393"/>
      <c r="E52" s="394">
        <f ca="1">OFFSET(INDIRECT(VLOOKUP($H$8,Config!$B$66:$AB$86,7,FALSE)),ROW(E52)-ROW($E$43),COLUMN(E52)-COLUMN($E$43))</f>
        <v>718137.57525908435</v>
      </c>
      <c r="F52" s="332">
        <f ca="1">OFFSET(INDIRECT(VLOOKUP($H$8,Config!$B$66:$AB$86,7,FALSE)),ROW(F52)-ROW($E$43),COLUMN(F52)-COLUMN($E$43))</f>
        <v>718042.52802505717</v>
      </c>
      <c r="G52" s="332">
        <f ca="1">OFFSET(INDIRECT(VLOOKUP($H$8,Config!$B$66:$AB$86,7,FALSE)),ROW(G52)-ROW($E$43),COLUMN(G52)-COLUMN($E$43))</f>
        <v>718134.41763191391</v>
      </c>
      <c r="H52" s="332">
        <f ca="1">OFFSET(INDIRECT(VLOOKUP($H$8,Config!$B$66:$AB$86,7,FALSE)),ROW(H52)-ROW($E$43),COLUMN(H52)-COLUMN($E$43))</f>
        <v>718118.70034341887</v>
      </c>
      <c r="I52" s="332">
        <f ca="1">OFFSET(INDIRECT(VLOOKUP($H$8,Config!$B$66:$AB$86,7,FALSE)),ROW(I52)-ROW($E$43),COLUMN(I52)-COLUMN($E$43))</f>
        <v>718102.15201753529</v>
      </c>
      <c r="J52" s="332">
        <f ca="1">OFFSET(INDIRECT(VLOOKUP($H$8,Config!$B$66:$AB$86,7,FALSE)),ROW(J52)-ROW($E$43),COLUMN(J52)-COLUMN($E$43))</f>
        <v>718141.41799975024</v>
      </c>
      <c r="K52" s="332">
        <f ca="1">OFFSET(INDIRECT(VLOOKUP($H$8,Config!$B$66:$AB$86,7,FALSE)),ROW(K52)-ROW($E$43),COLUMN(K52)-COLUMN($E$43))</f>
        <v>0</v>
      </c>
      <c r="L52" s="332">
        <f ca="1">OFFSET(INDIRECT(VLOOKUP($H$8,Config!$B$66:$AB$86,7,FALSE)),ROW(L52)-ROW($E$43),COLUMN(L52)-COLUMN($E$43))</f>
        <v>0</v>
      </c>
      <c r="M52" s="332">
        <f ca="1">OFFSET(INDIRECT(VLOOKUP($H$8,Config!$B$66:$AB$86,7,FALSE)),ROW(M52)-ROW($E$43),COLUMN(M52)-COLUMN($E$43))</f>
        <v>0</v>
      </c>
      <c r="N52" s="332">
        <f ca="1">OFFSET(INDIRECT(VLOOKUP($H$8,Config!$B$66:$AB$86,7,FALSE)),ROW(N52)-ROW($E$43),COLUMN(N52)-COLUMN($E$43))</f>
        <v>0</v>
      </c>
      <c r="O52" s="323">
        <f t="shared" ca="1" si="3"/>
        <v>4308676.7912767595</v>
      </c>
    </row>
    <row r="53" spans="3:15" s="378" customFormat="1" ht="14.25" hidden="1" outlineLevel="1" x14ac:dyDescent="0.2">
      <c r="C53" s="392" t="str">
        <f>'Financial Summary &amp; Reporting'!B53</f>
        <v>IITA</v>
      </c>
      <c r="D53" s="393"/>
      <c r="E53" s="394">
        <f ca="1">OFFSET(INDIRECT(VLOOKUP($H$8,Config!$B$66:$AB$86,7,FALSE)),ROW(E53)-ROW($E$43),COLUMN(E53)-COLUMN($E$43))</f>
        <v>0</v>
      </c>
      <c r="F53" s="332">
        <f ca="1">OFFSET(INDIRECT(VLOOKUP($H$8,Config!$B$66:$AB$86,7,FALSE)),ROW(F53)-ROW($E$43),COLUMN(F53)-COLUMN($E$43))</f>
        <v>0</v>
      </c>
      <c r="G53" s="332">
        <f ca="1">OFFSET(INDIRECT(VLOOKUP($H$8,Config!$B$66:$AB$86,7,FALSE)),ROW(G53)-ROW($E$43),COLUMN(G53)-COLUMN($E$43))</f>
        <v>0</v>
      </c>
      <c r="H53" s="332">
        <f ca="1">OFFSET(INDIRECT(VLOOKUP($H$8,Config!$B$66:$AB$86,7,FALSE)),ROW(H53)-ROW($E$43),COLUMN(H53)-COLUMN($E$43))</f>
        <v>0</v>
      </c>
      <c r="I53" s="332">
        <f ca="1">OFFSET(INDIRECT(VLOOKUP($H$8,Config!$B$66:$AB$86,7,FALSE)),ROW(I53)-ROW($E$43),COLUMN(I53)-COLUMN($E$43))</f>
        <v>0</v>
      </c>
      <c r="J53" s="332">
        <f ca="1">OFFSET(INDIRECT(VLOOKUP($H$8,Config!$B$66:$AB$86,7,FALSE)),ROW(J53)-ROW($E$43),COLUMN(J53)-COLUMN($E$43))</f>
        <v>0</v>
      </c>
      <c r="K53" s="332">
        <f ca="1">OFFSET(INDIRECT(VLOOKUP($H$8,Config!$B$66:$AB$86,7,FALSE)),ROW(K53)-ROW($E$43),COLUMN(K53)-COLUMN($E$43))</f>
        <v>0</v>
      </c>
      <c r="L53" s="332">
        <f ca="1">OFFSET(INDIRECT(VLOOKUP($H$8,Config!$B$66:$AB$86,7,FALSE)),ROW(L53)-ROW($E$43),COLUMN(L53)-COLUMN($E$43))</f>
        <v>0</v>
      </c>
      <c r="M53" s="332">
        <f ca="1">OFFSET(INDIRECT(VLOOKUP($H$8,Config!$B$66:$AB$86,7,FALSE)),ROW(M53)-ROW($E$43),COLUMN(M53)-COLUMN($E$43))</f>
        <v>0</v>
      </c>
      <c r="N53" s="332">
        <f ca="1">OFFSET(INDIRECT(VLOOKUP($H$8,Config!$B$66:$AB$86,7,FALSE)),ROW(N53)-ROW($E$43),COLUMN(N53)-COLUMN($E$43))</f>
        <v>0</v>
      </c>
      <c r="O53" s="323">
        <f t="shared" ca="1" si="3"/>
        <v>0</v>
      </c>
    </row>
    <row r="54" spans="3:15" s="378" customFormat="1" ht="14.25" hidden="1" outlineLevel="1" x14ac:dyDescent="0.2">
      <c r="C54" s="392" t="str">
        <f>'Financial Summary &amp; Reporting'!B54</f>
        <v>ILRI</v>
      </c>
      <c r="D54" s="393"/>
      <c r="E54" s="391">
        <f ca="1">OFFSET(INDIRECT(VLOOKUP($H$8,Config!$B$66:$AB$86,7,FALSE)),ROW(E54)-ROW($E$43),COLUMN(E54)-COLUMN($E$43))</f>
        <v>963000.29725487914</v>
      </c>
      <c r="F54" s="323">
        <f ca="1">OFFSET(INDIRECT(VLOOKUP($H$8,Config!$B$66:$AB$86,7,FALSE)),ROW(F54)-ROW($E$43),COLUMN(F54)-COLUMN($E$43))</f>
        <v>971011.06304046779</v>
      </c>
      <c r="G54" s="323">
        <f ca="1">OFFSET(INDIRECT(VLOOKUP($H$8,Config!$B$66:$AB$86,7,FALSE)),ROW(G54)-ROW($E$43),COLUMN(G54)-COLUMN($E$43))</f>
        <v>982205.81752497773</v>
      </c>
      <c r="H54" s="323">
        <f ca="1">OFFSET(INDIRECT(VLOOKUP($H$8,Config!$B$66:$AB$86,7,FALSE)),ROW(H54)-ROW($E$43),COLUMN(H54)-COLUMN($E$43))</f>
        <v>993736.52013074607</v>
      </c>
      <c r="I54" s="323">
        <f ca="1">OFFSET(INDIRECT(VLOOKUP($H$8,Config!$B$66:$AB$86,7,FALSE)),ROW(I54)-ROW($E$43),COLUMN(I54)-COLUMN($E$43))</f>
        <v>1005613.0025446209</v>
      </c>
      <c r="J54" s="323">
        <f ca="1">OFFSET(INDIRECT(VLOOKUP($H$8,Config!$B$66:$AB$86,7,FALSE)),ROW(J54)-ROW($E$43),COLUMN(J54)-COLUMN($E$43))</f>
        <v>1017845.8113072574</v>
      </c>
      <c r="K54" s="323">
        <f ca="1">OFFSET(INDIRECT(VLOOKUP($H$8,Config!$B$66:$AB$86,7,FALSE)),ROW(K54)-ROW($E$43),COLUMN(K54)-COLUMN($E$43))</f>
        <v>0</v>
      </c>
      <c r="L54" s="323">
        <f ca="1">OFFSET(INDIRECT(VLOOKUP($H$8,Config!$B$66:$AB$86,7,FALSE)),ROW(L54)-ROW($E$43),COLUMN(L54)-COLUMN($E$43))</f>
        <v>0</v>
      </c>
      <c r="M54" s="323">
        <f ca="1">OFFSET(INDIRECT(VLOOKUP($H$8,Config!$B$66:$AB$86,7,FALSE)),ROW(M54)-ROW($E$43),COLUMN(M54)-COLUMN($E$43))</f>
        <v>0</v>
      </c>
      <c r="N54" s="323">
        <f ca="1">OFFSET(INDIRECT(VLOOKUP($H$8,Config!$B$66:$AB$86,7,FALSE)),ROW(N54)-ROW($E$43),COLUMN(N54)-COLUMN($E$43))</f>
        <v>0</v>
      </c>
      <c r="O54" s="323">
        <f t="shared" ca="1" si="3"/>
        <v>5933412.511802949</v>
      </c>
    </row>
    <row r="55" spans="3:15" s="378" customFormat="1" ht="14.25" hidden="1" outlineLevel="1" x14ac:dyDescent="0.2">
      <c r="C55" s="392" t="str">
        <f>'Financial Summary &amp; Reporting'!B55</f>
        <v>IRRI</v>
      </c>
      <c r="D55" s="393"/>
      <c r="E55" s="391">
        <f ca="1">OFFSET(INDIRECT(VLOOKUP($H$8,Config!$B$66:$AB$86,7,FALSE)),ROW(E55)-ROW($E$43),COLUMN(E55)-COLUMN($E$43))</f>
        <v>171879.94347982202</v>
      </c>
      <c r="F55" s="323">
        <f ca="1">OFFSET(INDIRECT(VLOOKUP($H$8,Config!$B$66:$AB$86,7,FALSE)),ROW(F55)-ROW($E$43),COLUMN(F55)-COLUMN($E$43))</f>
        <v>171879.64533211599</v>
      </c>
      <c r="G55" s="323">
        <f ca="1">OFFSET(INDIRECT(VLOOKUP($H$8,Config!$B$66:$AB$86,7,FALSE)),ROW(G55)-ROW($E$43),COLUMN(G55)-COLUMN($E$43))</f>
        <v>171879.73478604242</v>
      </c>
      <c r="H55" s="323">
        <f ca="1">OFFSET(INDIRECT(VLOOKUP($H$8,Config!$B$66:$AB$86,7,FALSE)),ROW(H55)-ROW($E$43),COLUMN(H55)-COLUMN($E$43))</f>
        <v>171880.71400780865</v>
      </c>
      <c r="I55" s="323">
        <f ca="1">OFFSET(INDIRECT(VLOOKUP($H$8,Config!$B$66:$AB$86,7,FALSE)),ROW(I55)-ROW($E$43),COLUMN(I55)-COLUMN($E$43))</f>
        <v>171879.88872226211</v>
      </c>
      <c r="J55" s="323">
        <f ca="1">OFFSET(INDIRECT(VLOOKUP($H$8,Config!$B$66:$AB$86,7,FALSE)),ROW(J55)-ROW($E$43),COLUMN(J55)-COLUMN($E$43))</f>
        <v>171880.29164492476</v>
      </c>
      <c r="K55" s="323">
        <f ca="1">OFFSET(INDIRECT(VLOOKUP($H$8,Config!$B$66:$AB$86,7,FALSE)),ROW(K55)-ROW($E$43),COLUMN(K55)-COLUMN($E$43))</f>
        <v>0</v>
      </c>
      <c r="L55" s="323">
        <f ca="1">OFFSET(INDIRECT(VLOOKUP($H$8,Config!$B$66:$AB$86,7,FALSE)),ROW(L55)-ROW($E$43),COLUMN(L55)-COLUMN($E$43))</f>
        <v>0</v>
      </c>
      <c r="M55" s="323">
        <f ca="1">OFFSET(INDIRECT(VLOOKUP($H$8,Config!$B$66:$AB$86,7,FALSE)),ROW(M55)-ROW($E$43),COLUMN(M55)-COLUMN($E$43))</f>
        <v>0</v>
      </c>
      <c r="N55" s="323">
        <f ca="1">OFFSET(INDIRECT(VLOOKUP($H$8,Config!$B$66:$AB$86,7,FALSE)),ROW(N55)-ROW($E$43),COLUMN(N55)-COLUMN($E$43))</f>
        <v>0</v>
      </c>
      <c r="O55" s="323">
        <f t="shared" ca="1" si="3"/>
        <v>1031280.2179729759</v>
      </c>
    </row>
    <row r="56" spans="3:15" s="378" customFormat="1" ht="14.25" hidden="1" outlineLevel="1" x14ac:dyDescent="0.2">
      <c r="C56" s="392" t="str">
        <f>'Financial Summary &amp; Reporting'!B56</f>
        <v>IWMI</v>
      </c>
      <c r="D56" s="393"/>
      <c r="E56" s="391">
        <f ca="1">OFFSET(INDIRECT(VLOOKUP($H$8,Config!$B$66:$AB$86,7,FALSE)),ROW(E56)-ROW($E$43),COLUMN(E56)-COLUMN($E$43))</f>
        <v>722968.83615807979</v>
      </c>
      <c r="F56" s="323">
        <f ca="1">OFFSET(INDIRECT(VLOOKUP($H$8,Config!$B$66:$AB$86,7,FALSE)),ROW(F56)-ROW($E$43),COLUMN(F56)-COLUMN($E$43))</f>
        <v>741982.91654903756</v>
      </c>
      <c r="G56" s="323">
        <f ca="1">OFFSET(INDIRECT(VLOOKUP($H$8,Config!$B$66:$AB$86,7,FALSE)),ROW(G56)-ROW($E$43),COLUMN(G56)-COLUMN($E$43))</f>
        <v>761497.06725427718</v>
      </c>
      <c r="H56" s="323">
        <f ca="1">OFFSET(INDIRECT(VLOOKUP($H$8,Config!$B$66:$AB$86,7,FALSE)),ROW(H56)-ROW($E$43),COLUMN(H56)-COLUMN($E$43))</f>
        <v>781524.44012306468</v>
      </c>
      <c r="I56" s="323">
        <f ca="1">OFFSET(INDIRECT(VLOOKUP($H$8,Config!$B$66:$AB$86,7,FALSE)),ROW(I56)-ROW($E$43),COLUMN(I56)-COLUMN($E$43))</f>
        <v>802078.53289830114</v>
      </c>
      <c r="J56" s="323">
        <f ca="1">OFFSET(INDIRECT(VLOOKUP($H$8,Config!$B$66:$AB$86,7,FALSE)),ROW(J56)-ROW($E$43),COLUMN(J56)-COLUMN($E$43))</f>
        <v>823173.19831352669</v>
      </c>
      <c r="K56" s="323">
        <f ca="1">OFFSET(INDIRECT(VLOOKUP($H$8,Config!$B$66:$AB$86,7,FALSE)),ROW(K56)-ROW($E$43),COLUMN(K56)-COLUMN($E$43))</f>
        <v>0</v>
      </c>
      <c r="L56" s="323">
        <f ca="1">OFFSET(INDIRECT(VLOOKUP($H$8,Config!$B$66:$AB$86,7,FALSE)),ROW(L56)-ROW($E$43),COLUMN(L56)-COLUMN($E$43))</f>
        <v>0</v>
      </c>
      <c r="M56" s="323">
        <f ca="1">OFFSET(INDIRECT(VLOOKUP($H$8,Config!$B$66:$AB$86,7,FALSE)),ROW(M56)-ROW($E$43),COLUMN(M56)-COLUMN($E$43))</f>
        <v>0</v>
      </c>
      <c r="N56" s="323">
        <f ca="1">OFFSET(INDIRECT(VLOOKUP($H$8,Config!$B$66:$AB$86,7,FALSE)),ROW(N56)-ROW($E$43),COLUMN(N56)-COLUMN($E$43))</f>
        <v>0</v>
      </c>
      <c r="O56" s="323">
        <f t="shared" ca="1" si="3"/>
        <v>4633224.9912962867</v>
      </c>
    </row>
    <row r="57" spans="3:15" ht="14.25" hidden="1" outlineLevel="1" x14ac:dyDescent="0.2">
      <c r="C57" s="392" t="str">
        <f>'Financial Summary &amp; Reporting'!B57</f>
        <v>WORLDFISH</v>
      </c>
      <c r="D57" s="393"/>
      <c r="E57" s="391">
        <f ca="1">OFFSET(INDIRECT(VLOOKUP($H$8,Config!$B$66:$AB$86,7,FALSE)),ROW(E57)-ROW($E$43),COLUMN(E57)-COLUMN($E$43))</f>
        <v>0</v>
      </c>
      <c r="F57" s="323">
        <f ca="1">OFFSET(INDIRECT(VLOOKUP($H$8,Config!$B$66:$AB$86,7,FALSE)),ROW(F57)-ROW($E$43),COLUMN(F57)-COLUMN($E$43))</f>
        <v>0</v>
      </c>
      <c r="G57" s="323">
        <f ca="1">OFFSET(INDIRECT(VLOOKUP($H$8,Config!$B$66:$AB$86,7,FALSE)),ROW(G57)-ROW($E$43),COLUMN(G57)-COLUMN($E$43))</f>
        <v>0</v>
      </c>
      <c r="H57" s="323">
        <f ca="1">OFFSET(INDIRECT(VLOOKUP($H$8,Config!$B$66:$AB$86,7,FALSE)),ROW(H57)-ROW($E$43),COLUMN(H57)-COLUMN($E$43))</f>
        <v>0</v>
      </c>
      <c r="I57" s="323">
        <f ca="1">OFFSET(INDIRECT(VLOOKUP($H$8,Config!$B$66:$AB$86,7,FALSE)),ROW(I57)-ROW($E$43),COLUMN(I57)-COLUMN($E$43))</f>
        <v>0</v>
      </c>
      <c r="J57" s="323">
        <f ca="1">OFFSET(INDIRECT(VLOOKUP($H$8,Config!$B$66:$AB$86,7,FALSE)),ROW(J57)-ROW($E$43),COLUMN(J57)-COLUMN($E$43))</f>
        <v>0</v>
      </c>
      <c r="K57" s="323">
        <f ca="1">OFFSET(INDIRECT(VLOOKUP($H$8,Config!$B$66:$AB$86,7,FALSE)),ROW(K57)-ROW($E$43),COLUMN(K57)-COLUMN($E$43))</f>
        <v>0</v>
      </c>
      <c r="L57" s="323">
        <f ca="1">OFFSET(INDIRECT(VLOOKUP($H$8,Config!$B$66:$AB$86,7,FALSE)),ROW(L57)-ROW($E$43),COLUMN(L57)-COLUMN($E$43))</f>
        <v>0</v>
      </c>
      <c r="M57" s="323">
        <f ca="1">OFFSET(INDIRECT(VLOOKUP($H$8,Config!$B$66:$AB$86,7,FALSE)),ROW(M57)-ROW($E$43),COLUMN(M57)-COLUMN($E$43))</f>
        <v>0</v>
      </c>
      <c r="N57" s="323">
        <f ca="1">OFFSET(INDIRECT(VLOOKUP($H$8,Config!$B$66:$AB$86,7,FALSE)),ROW(N57)-ROW($E$43),COLUMN(N57)-COLUMN($E$43))</f>
        <v>0</v>
      </c>
      <c r="O57" s="323">
        <f t="shared" ca="1" si="3"/>
        <v>0</v>
      </c>
    </row>
    <row r="58" spans="3:15" ht="14.25" hidden="1" outlineLevel="1" x14ac:dyDescent="0.2">
      <c r="C58" s="392" t="str">
        <f>'Financial Summary &amp; Reporting'!B58</f>
        <v>Copenhagen University</v>
      </c>
      <c r="D58" s="393"/>
      <c r="E58" s="391">
        <f ca="1">OFFSET(INDIRECT(VLOOKUP($H$8,Config!$B$66:$AB$86,7,FALSE)),ROW(E58)-ROW($E$43),COLUMN(E58)-COLUMN($E$43))</f>
        <v>170000</v>
      </c>
      <c r="F58" s="323">
        <f ca="1">OFFSET(INDIRECT(VLOOKUP($H$8,Config!$B$66:$AB$86,7,FALSE)),ROW(F58)-ROW($E$43),COLUMN(F58)-COLUMN($E$43))</f>
        <v>170000</v>
      </c>
      <c r="G58" s="323">
        <f ca="1">OFFSET(INDIRECT(VLOOKUP($H$8,Config!$B$66:$AB$86,7,FALSE)),ROW(G58)-ROW($E$43),COLUMN(G58)-COLUMN($E$43))</f>
        <v>170000</v>
      </c>
      <c r="H58" s="323">
        <f ca="1">OFFSET(INDIRECT(VLOOKUP($H$8,Config!$B$66:$AB$86,7,FALSE)),ROW(H58)-ROW($E$43),COLUMN(H58)-COLUMN($E$43))</f>
        <v>170000</v>
      </c>
      <c r="I58" s="323">
        <f ca="1">OFFSET(INDIRECT(VLOOKUP($H$8,Config!$B$66:$AB$86,7,FALSE)),ROW(I58)-ROW($E$43),COLUMN(I58)-COLUMN($E$43))</f>
        <v>170000</v>
      </c>
      <c r="J58" s="323">
        <f ca="1">OFFSET(INDIRECT(VLOOKUP($H$8,Config!$B$66:$AB$86,7,FALSE)),ROW(J58)-ROW($E$43),COLUMN(J58)-COLUMN($E$43))</f>
        <v>170000</v>
      </c>
      <c r="K58" s="323">
        <f ca="1">OFFSET(INDIRECT(VLOOKUP($H$8,Config!$B$66:$AB$86,7,FALSE)),ROW(K58)-ROW($E$43),COLUMN(K58)-COLUMN($E$43))</f>
        <v>0</v>
      </c>
      <c r="L58" s="323">
        <f ca="1">OFFSET(INDIRECT(VLOOKUP($H$8,Config!$B$66:$AB$86,7,FALSE)),ROW(L58)-ROW($E$43),COLUMN(L58)-COLUMN($E$43))</f>
        <v>0</v>
      </c>
      <c r="M58" s="323">
        <f ca="1">OFFSET(INDIRECT(VLOOKUP($H$8,Config!$B$66:$AB$86,7,FALSE)),ROW(M58)-ROW($E$43),COLUMN(M58)-COLUMN($E$43))</f>
        <v>0</v>
      </c>
      <c r="N58" s="323">
        <f ca="1">OFFSET(INDIRECT(VLOOKUP($H$8,Config!$B$66:$AB$86,7,FALSE)),ROW(N58)-ROW($E$43),COLUMN(N58)-COLUMN($E$43))</f>
        <v>0</v>
      </c>
      <c r="O58" s="323">
        <f t="shared" ca="1" si="3"/>
        <v>1020000</v>
      </c>
    </row>
    <row r="59" spans="3:15" ht="14.25" hidden="1" outlineLevel="1" x14ac:dyDescent="0.2">
      <c r="C59" s="392" t="str">
        <f>'Financial Summary &amp; Reporting'!B59</f>
        <v>CIAT-Gender &amp; Social Inclusion Leader</v>
      </c>
      <c r="D59" s="393"/>
      <c r="E59" s="391">
        <f ca="1">OFFSET(INDIRECT(VLOOKUP($H$8,Config!$B$66:$AB$86,7,FALSE)),ROW(E59)-ROW($E$43),COLUMN(E59)-COLUMN($E$43))</f>
        <v>122500</v>
      </c>
      <c r="F59" s="323">
        <f ca="1">OFFSET(INDIRECT(VLOOKUP($H$8,Config!$B$66:$AB$86,7,FALSE)),ROW(F59)-ROW($E$43),COLUMN(F59)-COLUMN($E$43))</f>
        <v>122500</v>
      </c>
      <c r="G59" s="323">
        <f ca="1">OFFSET(INDIRECT(VLOOKUP($H$8,Config!$B$66:$AB$86,7,FALSE)),ROW(G59)-ROW($E$43),COLUMN(G59)-COLUMN($E$43))</f>
        <v>122500</v>
      </c>
      <c r="H59" s="323">
        <f ca="1">OFFSET(INDIRECT(VLOOKUP($H$8,Config!$B$66:$AB$86,7,FALSE)),ROW(H59)-ROW($E$43),COLUMN(H59)-COLUMN($E$43))</f>
        <v>122500</v>
      </c>
      <c r="I59" s="323">
        <f ca="1">OFFSET(INDIRECT(VLOOKUP($H$8,Config!$B$66:$AB$86,7,FALSE)),ROW(I59)-ROW($E$43),COLUMN(I59)-COLUMN($E$43))</f>
        <v>122500</v>
      </c>
      <c r="J59" s="323">
        <f ca="1">OFFSET(INDIRECT(VLOOKUP($H$8,Config!$B$66:$AB$86,7,FALSE)),ROW(J59)-ROW($E$43),COLUMN(J59)-COLUMN($E$43))</f>
        <v>122500</v>
      </c>
      <c r="K59" s="323">
        <f ca="1">OFFSET(INDIRECT(VLOOKUP($H$8,Config!$B$66:$AB$86,7,FALSE)),ROW(K59)-ROW($E$43),COLUMN(K59)-COLUMN($E$43))</f>
        <v>0</v>
      </c>
      <c r="L59" s="323">
        <f ca="1">OFFSET(INDIRECT(VLOOKUP($H$8,Config!$B$66:$AB$86,7,FALSE)),ROW(L59)-ROW($E$43),COLUMN(L59)-COLUMN($E$43))</f>
        <v>0</v>
      </c>
      <c r="M59" s="323">
        <f ca="1">OFFSET(INDIRECT(VLOOKUP($H$8,Config!$B$66:$AB$86,7,FALSE)),ROW(M59)-ROW($E$43),COLUMN(M59)-COLUMN($E$43))</f>
        <v>0</v>
      </c>
      <c r="N59" s="323">
        <f ca="1">OFFSET(INDIRECT(VLOOKUP($H$8,Config!$B$66:$AB$86,7,FALSE)),ROW(N59)-ROW($E$43),COLUMN(N59)-COLUMN($E$43))</f>
        <v>0</v>
      </c>
      <c r="O59" s="323">
        <f t="shared" ca="1" si="3"/>
        <v>735000</v>
      </c>
    </row>
    <row r="60" spans="3:15" ht="14.25" hidden="1" outlineLevel="1" x14ac:dyDescent="0.2">
      <c r="C60" s="392" t="str">
        <f>'Financial Summary &amp; Reporting'!B60</f>
        <v>Columbia University-IRI</v>
      </c>
      <c r="D60" s="393"/>
      <c r="E60" s="391">
        <f ca="1">OFFSET(INDIRECT(VLOOKUP($H$8,Config!$B$66:$AB$86,7,FALSE)),ROW(E60)-ROW($E$43),COLUMN(E60)-COLUMN($E$43))</f>
        <v>776000</v>
      </c>
      <c r="F60" s="323">
        <f ca="1">OFFSET(INDIRECT(VLOOKUP($H$8,Config!$B$66:$AB$86,7,FALSE)),ROW(F60)-ROW($E$43),COLUMN(F60)-COLUMN($E$43))</f>
        <v>776000</v>
      </c>
      <c r="G60" s="323">
        <f ca="1">OFFSET(INDIRECT(VLOOKUP($H$8,Config!$B$66:$AB$86,7,FALSE)),ROW(G60)-ROW($E$43),COLUMN(G60)-COLUMN($E$43))</f>
        <v>776000</v>
      </c>
      <c r="H60" s="323">
        <f ca="1">OFFSET(INDIRECT(VLOOKUP($H$8,Config!$B$66:$AB$86,7,FALSE)),ROW(H60)-ROW($E$43),COLUMN(H60)-COLUMN($E$43))</f>
        <v>776000</v>
      </c>
      <c r="I60" s="323">
        <f ca="1">OFFSET(INDIRECT(VLOOKUP($H$8,Config!$B$66:$AB$86,7,FALSE)),ROW(I60)-ROW($E$43),COLUMN(I60)-COLUMN($E$43))</f>
        <v>776000</v>
      </c>
      <c r="J60" s="323">
        <f ca="1">OFFSET(INDIRECT(VLOOKUP($H$8,Config!$B$66:$AB$86,7,FALSE)),ROW(J60)-ROW($E$43),COLUMN(J60)-COLUMN($E$43))</f>
        <v>776000</v>
      </c>
      <c r="K60" s="323">
        <f ca="1">OFFSET(INDIRECT(VLOOKUP($H$8,Config!$B$66:$AB$86,7,FALSE)),ROW(K60)-ROW($E$43),COLUMN(K60)-COLUMN($E$43))</f>
        <v>0</v>
      </c>
      <c r="L60" s="323">
        <f ca="1">OFFSET(INDIRECT(VLOOKUP($H$8,Config!$B$66:$AB$86,7,FALSE)),ROW(L60)-ROW($E$43),COLUMN(L60)-COLUMN($E$43))</f>
        <v>0</v>
      </c>
      <c r="M60" s="323">
        <f ca="1">OFFSET(INDIRECT(VLOOKUP($H$8,Config!$B$66:$AB$86,7,FALSE)),ROW(M60)-ROW($E$43),COLUMN(M60)-COLUMN($E$43))</f>
        <v>0</v>
      </c>
      <c r="N60" s="323">
        <f ca="1">OFFSET(INDIRECT(VLOOKUP($H$8,Config!$B$66:$AB$86,7,FALSE)),ROW(N60)-ROW($E$43),COLUMN(N60)-COLUMN($E$43))</f>
        <v>0</v>
      </c>
      <c r="O60" s="323">
        <f t="shared" ca="1" si="3"/>
        <v>4656000</v>
      </c>
    </row>
    <row r="61" spans="3:15" ht="14.25" hidden="1" outlineLevel="1" x14ac:dyDescent="0.2">
      <c r="C61" s="392" t="str">
        <f>'Financial Summary &amp; Reporting'!B61</f>
        <v>N/A</v>
      </c>
      <c r="D61" s="393"/>
      <c r="E61" s="391">
        <f ca="1">OFFSET(INDIRECT(VLOOKUP($H$8,Config!$B$66:$AB$86,7,FALSE)),ROW(E61)-ROW($E$43),COLUMN(E61)-COLUMN($E$43))</f>
        <v>0</v>
      </c>
      <c r="F61" s="323">
        <f ca="1">OFFSET(INDIRECT(VLOOKUP($H$8,Config!$B$66:$AB$86,7,FALSE)),ROW(F61)-ROW($E$43),COLUMN(F61)-COLUMN($E$43))</f>
        <v>0</v>
      </c>
      <c r="G61" s="323">
        <f ca="1">OFFSET(INDIRECT(VLOOKUP($H$8,Config!$B$66:$AB$86,7,FALSE)),ROW(G61)-ROW($E$43),COLUMN(G61)-COLUMN($E$43))</f>
        <v>0</v>
      </c>
      <c r="H61" s="323">
        <f ca="1">OFFSET(INDIRECT(VLOOKUP($H$8,Config!$B$66:$AB$86,7,FALSE)),ROW(H61)-ROW($E$43),COLUMN(H61)-COLUMN($E$43))</f>
        <v>0</v>
      </c>
      <c r="I61" s="323">
        <f ca="1">OFFSET(INDIRECT(VLOOKUP($H$8,Config!$B$66:$AB$86,7,FALSE)),ROW(I61)-ROW($E$43),COLUMN(I61)-COLUMN($E$43))</f>
        <v>0</v>
      </c>
      <c r="J61" s="323">
        <f ca="1">OFFSET(INDIRECT(VLOOKUP($H$8,Config!$B$66:$AB$86,7,FALSE)),ROW(J61)-ROW($E$43),COLUMN(J61)-COLUMN($E$43))</f>
        <v>0</v>
      </c>
      <c r="K61" s="323">
        <f ca="1">OFFSET(INDIRECT(VLOOKUP($H$8,Config!$B$66:$AB$86,7,FALSE)),ROW(K61)-ROW($E$43),COLUMN(K61)-COLUMN($E$43))</f>
        <v>0</v>
      </c>
      <c r="L61" s="323">
        <f ca="1">OFFSET(INDIRECT(VLOOKUP($H$8,Config!$B$66:$AB$86,7,FALSE)),ROW(L61)-ROW($E$43),COLUMN(L61)-COLUMN($E$43))</f>
        <v>0</v>
      </c>
      <c r="M61" s="323">
        <f ca="1">OFFSET(INDIRECT(VLOOKUP($H$8,Config!$B$66:$AB$86,7,FALSE)),ROW(M61)-ROW($E$43),COLUMN(M61)-COLUMN($E$43))</f>
        <v>0</v>
      </c>
      <c r="N61" s="323">
        <f ca="1">OFFSET(INDIRECT(VLOOKUP($H$8,Config!$B$66:$AB$86,7,FALSE)),ROW(N61)-ROW($E$43),COLUMN(N61)-COLUMN($E$43))</f>
        <v>0</v>
      </c>
      <c r="O61" s="323">
        <f t="shared" ca="1" si="3"/>
        <v>0</v>
      </c>
    </row>
    <row r="62" spans="3:15" ht="14.25" hidden="1" outlineLevel="1" x14ac:dyDescent="0.2">
      <c r="C62" s="392" t="str">
        <f>'Financial Summary &amp; Reporting'!B62</f>
        <v>N/A</v>
      </c>
      <c r="D62" s="393"/>
      <c r="E62" s="391">
        <f ca="1">OFFSET(INDIRECT(VLOOKUP($H$8,Config!$B$66:$AB$86,7,FALSE)),ROW(E62)-ROW($E$43),COLUMN(E62)-COLUMN($E$43))</f>
        <v>0</v>
      </c>
      <c r="F62" s="323">
        <f ca="1">OFFSET(INDIRECT(VLOOKUP($H$8,Config!$B$66:$AB$86,7,FALSE)),ROW(F62)-ROW($E$43),COLUMN(F62)-COLUMN($E$43))</f>
        <v>0</v>
      </c>
      <c r="G62" s="323">
        <f ca="1">OFFSET(INDIRECT(VLOOKUP($H$8,Config!$B$66:$AB$86,7,FALSE)),ROW(G62)-ROW($E$43),COLUMN(G62)-COLUMN($E$43))</f>
        <v>0</v>
      </c>
      <c r="H62" s="323">
        <f ca="1">OFFSET(INDIRECT(VLOOKUP($H$8,Config!$B$66:$AB$86,7,FALSE)),ROW(H62)-ROW($E$43),COLUMN(H62)-COLUMN($E$43))</f>
        <v>0</v>
      </c>
      <c r="I62" s="323">
        <f ca="1">OFFSET(INDIRECT(VLOOKUP($H$8,Config!$B$66:$AB$86,7,FALSE)),ROW(I62)-ROW($E$43),COLUMN(I62)-COLUMN($E$43))</f>
        <v>0</v>
      </c>
      <c r="J62" s="323">
        <f ca="1">OFFSET(INDIRECT(VLOOKUP($H$8,Config!$B$66:$AB$86,7,FALSE)),ROW(J62)-ROW($E$43),COLUMN(J62)-COLUMN($E$43))</f>
        <v>0</v>
      </c>
      <c r="K62" s="323">
        <f ca="1">OFFSET(INDIRECT(VLOOKUP($H$8,Config!$B$66:$AB$86,7,FALSE)),ROW(K62)-ROW($E$43),COLUMN(K62)-COLUMN($E$43))</f>
        <v>0</v>
      </c>
      <c r="L62" s="323">
        <f ca="1">OFFSET(INDIRECT(VLOOKUP($H$8,Config!$B$66:$AB$86,7,FALSE)),ROW(L62)-ROW($E$43),COLUMN(L62)-COLUMN($E$43))</f>
        <v>0</v>
      </c>
      <c r="M62" s="323">
        <f ca="1">OFFSET(INDIRECT(VLOOKUP($H$8,Config!$B$66:$AB$86,7,FALSE)),ROW(M62)-ROW($E$43),COLUMN(M62)-COLUMN($E$43))</f>
        <v>0</v>
      </c>
      <c r="N62" s="323">
        <f ca="1">OFFSET(INDIRECT(VLOOKUP($H$8,Config!$B$66:$AB$86,7,FALSE)),ROW(N62)-ROW($E$43),COLUMN(N62)-COLUMN($E$43))</f>
        <v>0</v>
      </c>
      <c r="O62" s="323">
        <f t="shared" ca="1" si="3"/>
        <v>0</v>
      </c>
    </row>
    <row r="63" spans="3:15" collapsed="1" x14ac:dyDescent="0.2">
      <c r="C63" s="804" t="s">
        <v>35</v>
      </c>
      <c r="D63" s="804"/>
      <c r="E63" s="335">
        <f ca="1">SUM(E43:E62)</f>
        <v>9892273.0859957635</v>
      </c>
      <c r="F63" s="335">
        <f t="shared" ref="F63:N63" ca="1" si="4">SUM(F43:F62)</f>
        <v>9982953.5641461406</v>
      </c>
      <c r="G63" s="335">
        <f t="shared" ca="1" si="4"/>
        <v>10135481.996935196</v>
      </c>
      <c r="H63" s="335">
        <f t="shared" ca="1" si="4"/>
        <v>10227274.917139689</v>
      </c>
      <c r="I63" s="335">
        <f t="shared" ca="1" si="4"/>
        <v>10363780.340804754</v>
      </c>
      <c r="J63" s="335">
        <f t="shared" ca="1" si="4"/>
        <v>10575142.080231067</v>
      </c>
      <c r="K63" s="335">
        <f t="shared" ca="1" si="4"/>
        <v>0</v>
      </c>
      <c r="L63" s="335">
        <f t="shared" ca="1" si="4"/>
        <v>0</v>
      </c>
      <c r="M63" s="335">
        <f t="shared" ca="1" si="4"/>
        <v>0</v>
      </c>
      <c r="N63" s="335">
        <f t="shared" ca="1" si="4"/>
        <v>0</v>
      </c>
      <c r="O63" s="335">
        <f t="shared" ca="1" si="3"/>
        <v>61176905.985252604</v>
      </c>
    </row>
    <row r="65" spans="3:15" s="378" customFormat="1" ht="15" x14ac:dyDescent="0.25">
      <c r="C65" s="387" t="s">
        <v>350</v>
      </c>
      <c r="D65" s="388"/>
      <c r="E65" s="388"/>
      <c r="F65" s="388"/>
      <c r="G65" s="388"/>
      <c r="I65" s="387" t="s">
        <v>351</v>
      </c>
      <c r="J65" s="388"/>
      <c r="K65" s="388"/>
      <c r="L65" s="388"/>
      <c r="M65" s="388"/>
      <c r="N65" s="388"/>
      <c r="O65" s="388"/>
    </row>
    <row r="66" spans="3:15" s="378" customFormat="1" ht="14.25" x14ac:dyDescent="0.2"/>
    <row r="67" spans="3:15" s="378" customFormat="1" ht="14.25" x14ac:dyDescent="0.2"/>
    <row r="68" spans="3:15" s="378" customFormat="1" ht="14.25" x14ac:dyDescent="0.2"/>
    <row r="69" spans="3:15" s="378" customFormat="1" ht="14.25" x14ac:dyDescent="0.2"/>
    <row r="70" spans="3:15" s="378" customFormat="1" ht="14.25" x14ac:dyDescent="0.2"/>
    <row r="71" spans="3:15" s="378" customFormat="1" ht="14.25" x14ac:dyDescent="0.2"/>
    <row r="72" spans="3:15" s="378" customFormat="1" ht="14.25" x14ac:dyDescent="0.2"/>
    <row r="73" spans="3:15" s="378" customFormat="1" ht="14.25" x14ac:dyDescent="0.2"/>
    <row r="74" spans="3:15" s="378" customFormat="1" ht="14.25" x14ac:dyDescent="0.2"/>
    <row r="75" spans="3:15" s="378" customFormat="1" ht="14.25" x14ac:dyDescent="0.2"/>
    <row r="76" spans="3:15" s="378" customFormat="1" ht="14.25" x14ac:dyDescent="0.2"/>
    <row r="77" spans="3:15" s="378" customFormat="1" ht="14.25" x14ac:dyDescent="0.2"/>
    <row r="78" spans="3:15" s="378" customFormat="1" ht="14.25" x14ac:dyDescent="0.2"/>
    <row r="89" spans="1:145" ht="15.75" customHeight="1" thickBot="1" x14ac:dyDescent="0.25">
      <c r="E89" s="378"/>
      <c r="R89" s="378"/>
      <c r="S89" s="378"/>
      <c r="T89" s="272"/>
      <c r="AF89" s="378"/>
      <c r="AG89" s="378"/>
      <c r="AU89" s="378"/>
      <c r="BI89" s="378"/>
      <c r="BW89" s="378"/>
      <c r="CK89" s="378"/>
      <c r="CY89" s="378"/>
      <c r="DM89" s="378"/>
      <c r="EA89" s="378"/>
      <c r="EO89" s="378"/>
    </row>
    <row r="90" spans="1:145" s="306" customFormat="1" ht="4.5" customHeight="1" x14ac:dyDescent="0.2">
      <c r="E90" s="379"/>
      <c r="R90" s="379"/>
      <c r="S90" s="379"/>
      <c r="AF90" s="379"/>
      <c r="AG90" s="379"/>
      <c r="AU90" s="379"/>
      <c r="BI90" s="379"/>
      <c r="BW90" s="379"/>
      <c r="CK90" s="379"/>
      <c r="CY90" s="379"/>
      <c r="DM90" s="379"/>
      <c r="EA90" s="379"/>
      <c r="EO90" s="379"/>
    </row>
    <row r="91" spans="1:145" s="272" customFormat="1" ht="15" x14ac:dyDescent="0.25">
      <c r="A91" s="788" t="s">
        <v>188</v>
      </c>
      <c r="B91" s="788"/>
      <c r="C91" s="788"/>
      <c r="D91" s="338"/>
      <c r="G91" s="197" t="s">
        <v>189</v>
      </c>
      <c r="H91" s="806" t="s">
        <v>0</v>
      </c>
      <c r="I91" s="806"/>
      <c r="J91" s="395"/>
    </row>
    <row r="92" spans="1:145" s="201" customFormat="1" ht="6" customHeight="1" x14ac:dyDescent="0.2">
      <c r="E92" s="396"/>
      <c r="F92" s="397"/>
      <c r="H92" s="398"/>
      <c r="I92" s="398"/>
    </row>
    <row r="93" spans="1:145" s="378" customFormat="1" ht="14.25" x14ac:dyDescent="0.2">
      <c r="C93" s="380"/>
      <c r="D93" s="288"/>
      <c r="E93" s="288"/>
      <c r="F93" s="288"/>
      <c r="G93" s="46" t="s">
        <v>190</v>
      </c>
      <c r="H93" s="806" t="s">
        <v>159</v>
      </c>
      <c r="I93" s="806"/>
      <c r="J93" s="380"/>
      <c r="N93" s="288"/>
    </row>
    <row r="95" spans="1:145" s="206" customFormat="1" ht="15" x14ac:dyDescent="0.25">
      <c r="B95" s="270" t="s">
        <v>348</v>
      </c>
    </row>
    <row r="96" spans="1:145" s="378" customFormat="1" ht="14.25" x14ac:dyDescent="0.2">
      <c r="B96" s="288"/>
      <c r="C96" s="288"/>
      <c r="D96" s="288"/>
      <c r="E96" s="381" t="str">
        <f ca="1">OFFSET(INDIRECT(VLOOKUP($H$91,Config!$B$66:$AB$86,9,FALSE)),ROW(E96)-ROW($E$96),COLUMN(E96)-COLUMN($E$96))</f>
        <v>Period 1</v>
      </c>
      <c r="F96" s="381" t="str">
        <f ca="1">OFFSET(INDIRECT(VLOOKUP($H$91,Config!$B$66:$AB$86,9,FALSE)),ROW(F96)-ROW($E$96),COLUMN(F96)-COLUMN($E$96))</f>
        <v>Period 2</v>
      </c>
      <c r="G96" s="381" t="str">
        <f ca="1">OFFSET(INDIRECT(VLOOKUP($H$91,Config!$B$66:$AB$86,9,FALSE)),ROW(G96)-ROW($E$96),COLUMN(G96)-COLUMN($E$96))</f>
        <v>Period 3</v>
      </c>
      <c r="H96" s="381" t="str">
        <f ca="1">OFFSET(INDIRECT(VLOOKUP($H$91,Config!$B$66:$AB$86,9,FALSE)),ROW(H96)-ROW($E$96),COLUMN(H96)-COLUMN($E$96))</f>
        <v>Period 4</v>
      </c>
      <c r="I96" s="381" t="str">
        <f ca="1">OFFSET(INDIRECT(VLOOKUP($H$91,Config!$B$66:$AB$86,9,FALSE)),ROW(I96)-ROW($E$96),COLUMN(I96)-COLUMN($E$96))</f>
        <v>Period 5</v>
      </c>
      <c r="J96" s="381" t="str">
        <f ca="1">OFFSET(INDIRECT(VLOOKUP($H$91,Config!$B$66:$AB$86,9,FALSE)),ROW(J96)-ROW($E$96),COLUMN(J96)-COLUMN($E$96))</f>
        <v>Period 6</v>
      </c>
      <c r="K96" s="381" t="str">
        <f ca="1">OFFSET(INDIRECT(VLOOKUP($H$91,Config!$B$66:$AB$86,9,FALSE)),ROW(K96)-ROW($E$96),COLUMN(K96)-COLUMN($E$96))</f>
        <v>Period 7</v>
      </c>
      <c r="L96" s="381" t="str">
        <f ca="1">OFFSET(INDIRECT(VLOOKUP($H$91,Config!$B$66:$AB$86,9,FALSE)),ROW(L96)-ROW($E$96),COLUMN(L96)-COLUMN($E$96))</f>
        <v>Period 8</v>
      </c>
      <c r="M96" s="381" t="str">
        <f ca="1">OFFSET(INDIRECT(VLOOKUP($H$91,Config!$B$66:$AB$86,9,FALSE)),ROW(M96)-ROW($E$96),COLUMN(M96)-COLUMN($E$96))</f>
        <v>Period 9</v>
      </c>
      <c r="N96" s="381" t="str">
        <f ca="1">OFFSET(INDIRECT(VLOOKUP($H$91,Config!$B$66:$AB$86,9,FALSE)),ROW(N96)-ROW($E$96),COLUMN(N96)-COLUMN($E$96))</f>
        <v>Period 10</v>
      </c>
      <c r="O96" s="382" t="s">
        <v>1</v>
      </c>
      <c r="P96" s="382" t="s">
        <v>225</v>
      </c>
    </row>
    <row r="97" spans="1:16" s="378" customFormat="1" ht="14.25" x14ac:dyDescent="0.2">
      <c r="B97" s="399" t="s">
        <v>221</v>
      </c>
      <c r="C97" s="400"/>
      <c r="D97" s="400"/>
      <c r="E97" s="653" t="str">
        <f ca="1">OFFSET(INDIRECT(VLOOKUP($H$91,Config!$B$66:$AB$86,9,FALSE)),ROW(E97)-ROW($E$96),COLUMN(E97)-COLUMN($E$96))</f>
        <v>Jan-17 - Dec-17</v>
      </c>
      <c r="F97" s="653" t="str">
        <f ca="1">OFFSET(INDIRECT(VLOOKUP($H$91,Config!$B$66:$AB$86,9,FALSE)),ROW(F97)-ROW($E$96),COLUMN(F97)-COLUMN($E$96))</f>
        <v>Jan-18 - Dec-18</v>
      </c>
      <c r="G97" s="653" t="str">
        <f ca="1">OFFSET(INDIRECT(VLOOKUP($H$91,Config!$B$66:$AB$86,9,FALSE)),ROW(G97)-ROW($E$96),COLUMN(G97)-COLUMN($E$96))</f>
        <v>Jan-19 - Dec-19</v>
      </c>
      <c r="H97" s="653" t="str">
        <f ca="1">OFFSET(INDIRECT(VLOOKUP($H$91,Config!$B$66:$AB$86,9,FALSE)),ROW(H97)-ROW($E$96),COLUMN(H97)-COLUMN($E$96))</f>
        <v>Jan-20 - Dec-20</v>
      </c>
      <c r="I97" s="653" t="str">
        <f ca="1">OFFSET(INDIRECT(VLOOKUP($H$91,Config!$B$66:$AB$86,9,FALSE)),ROW(I97)-ROW($E$96),COLUMN(I97)-COLUMN($E$96))</f>
        <v>Jan-21 - Dec-21</v>
      </c>
      <c r="J97" s="653" t="str">
        <f ca="1">OFFSET(INDIRECT(VLOOKUP($H$91,Config!$B$66:$AB$86,9,FALSE)),ROW(J97)-ROW($E$96),COLUMN(J97)-COLUMN($E$96))</f>
        <v>Jan-22 - Dec-22</v>
      </c>
      <c r="K97" s="653" t="str">
        <f ca="1">OFFSET(INDIRECT(VLOOKUP($H$91,Config!$B$66:$AB$86,9,FALSE)),ROW(K97)-ROW($E$96),COLUMN(K97)-COLUMN($E$96))</f>
        <v xml:space="preserve"> - </v>
      </c>
      <c r="L97" s="653" t="str">
        <f ca="1">OFFSET(INDIRECT(VLOOKUP($H$91,Config!$B$66:$AB$86,9,FALSE)),ROW(L97)-ROW($E$96),COLUMN(L97)-COLUMN($E$96))</f>
        <v xml:space="preserve"> - </v>
      </c>
      <c r="M97" s="653" t="str">
        <f ca="1">OFFSET(INDIRECT(VLOOKUP($H$91,Config!$B$66:$AB$86,9,FALSE)),ROW(M97)-ROW($E$96),COLUMN(M97)-COLUMN($E$96))</f>
        <v xml:space="preserve"> - </v>
      </c>
      <c r="N97" s="653" t="str">
        <f ca="1">OFFSET(INDIRECT(VLOOKUP($H$91,Config!$B$66:$AB$86,9,FALSE)),ROW(N97)-ROW($E$96),COLUMN(N97)-COLUMN($E$96))</f>
        <v xml:space="preserve"> - </v>
      </c>
      <c r="O97" s="401"/>
      <c r="P97" s="288"/>
    </row>
    <row r="98" spans="1:16" x14ac:dyDescent="0.2">
      <c r="B98" s="400"/>
      <c r="C98" s="805" t="s">
        <v>21</v>
      </c>
      <c r="D98" s="805"/>
      <c r="E98" s="383" t="str">
        <f ca="1">OFFSET(INDIRECT(VLOOKUP($H$91,Config!$B$66:$AB$86,9,FALSE)),ROW(E98)-ROW($E$96),COLUMN(E98)-COLUMN($E$96))</f>
        <v>Budget</v>
      </c>
      <c r="F98" s="383" t="str">
        <f ca="1">OFFSET(INDIRECT(VLOOKUP($H$91,Config!$B$66:$AB$86,9,FALSE)),ROW(F98)-ROW($E$96),COLUMN(F98)-COLUMN($E$96))</f>
        <v>Budget</v>
      </c>
      <c r="G98" s="383" t="str">
        <f ca="1">OFFSET(INDIRECT(VLOOKUP($H$91,Config!$B$66:$AB$86,9,FALSE)),ROW(G98)-ROW($E$96),COLUMN(G98)-COLUMN($E$96))</f>
        <v>Budget</v>
      </c>
      <c r="H98" s="383" t="str">
        <f ca="1">OFFSET(INDIRECT(VLOOKUP($H$91,Config!$B$66:$AB$86,9,FALSE)),ROW(H98)-ROW($E$96),COLUMN(H98)-COLUMN($E$96))</f>
        <v>Budget</v>
      </c>
      <c r="I98" s="383" t="str">
        <f ca="1">OFFSET(INDIRECT(VLOOKUP($H$91,Config!$B$66:$AB$86,9,FALSE)),ROW(I98)-ROW($E$96),COLUMN(I98)-COLUMN($E$96))</f>
        <v>Budget</v>
      </c>
      <c r="J98" s="383" t="str">
        <f ca="1">OFFSET(INDIRECT(VLOOKUP($H$91,Config!$B$66:$AB$86,9,FALSE)),ROW(J98)-ROW($E$96),COLUMN(J98)-COLUMN($E$96))</f>
        <v>Budget</v>
      </c>
      <c r="K98" s="383" t="str">
        <f ca="1">OFFSET(INDIRECT(VLOOKUP($H$91,Config!$B$66:$AB$86,9,FALSE)),ROW(K98)-ROW($E$96),COLUMN(K98)-COLUMN($E$96))</f>
        <v>Budget</v>
      </c>
      <c r="L98" s="383" t="str">
        <f ca="1">OFFSET(INDIRECT(VLOOKUP($H$91,Config!$B$66:$AB$86,9,FALSE)),ROW(L98)-ROW($E$96),COLUMN(L98)-COLUMN($E$96))</f>
        <v>Budget</v>
      </c>
      <c r="M98" s="383" t="str">
        <f ca="1">OFFSET(INDIRECT(VLOOKUP($H$91,Config!$B$66:$AB$86,9,FALSE)),ROW(M98)-ROW($E$96),COLUMN(M98)-COLUMN($E$96))</f>
        <v>Budget</v>
      </c>
      <c r="N98" s="383" t="str">
        <f ca="1">OFFSET(INDIRECT(VLOOKUP($H$91,Config!$B$66:$AB$86,9,FALSE)),ROW(N98)-ROW($E$96),COLUMN(N98)-COLUMN($E$96))</f>
        <v>Budget</v>
      </c>
      <c r="O98" s="384"/>
      <c r="P98" s="384"/>
    </row>
    <row r="99" spans="1:16" x14ac:dyDescent="0.2">
      <c r="B99" s="400"/>
      <c r="C99" s="796" t="s">
        <v>2</v>
      </c>
      <c r="D99" s="796"/>
      <c r="E99" s="204">
        <f ca="1">OFFSET(INDIRECT(VLOOKUP($H$91,Config!$B$66:$AB$86,5,FALSE)),ROW(E99)-ROW($E$99),COLUMN(E99)-COLUMN($E$99))</f>
        <v>3678146.5943987975</v>
      </c>
      <c r="F99" s="205">
        <f ca="1">OFFSET(INDIRECT(VLOOKUP($H$91,Config!$B$66:$AB$86,5,FALSE)),ROW(F99)-ROW($E$99),COLUMN(F99)-COLUMN($E$99))</f>
        <v>3741737.1113515901</v>
      </c>
      <c r="G99" s="205">
        <f ca="1">OFFSET(INDIRECT(VLOOKUP($H$91,Config!$B$66:$AB$86,5,FALSE)),ROW(G99)-ROW($E$99),COLUMN(G99)-COLUMN($E$99))</f>
        <v>3822901.0164955659</v>
      </c>
      <c r="H99" s="205">
        <f ca="1">OFFSET(INDIRECT(VLOOKUP($H$91,Config!$B$66:$AB$86,5,FALSE)),ROW(H99)-ROW($E$99),COLUMN(H99)-COLUMN($E$99))</f>
        <v>3906148.0007347679</v>
      </c>
      <c r="I99" s="205">
        <f ca="1">OFFSET(INDIRECT(VLOOKUP($H$91,Config!$B$66:$AB$86,5,FALSE)),ROW(I99)-ROW($E$99),COLUMN(I99)-COLUMN($E$99))</f>
        <v>3992456.3103472712</v>
      </c>
      <c r="J99" s="205">
        <f ca="1">OFFSET(INDIRECT(VLOOKUP($H$91,Config!$B$66:$AB$86,5,FALSE)),ROW(J99)-ROW($E$99),COLUMN(J99)-COLUMN($E$99))</f>
        <v>4081012.3202516176</v>
      </c>
      <c r="K99" s="205">
        <f ca="1">OFFSET(INDIRECT(VLOOKUP($H$91,Config!$B$66:$AB$86,5,FALSE)),ROW(K99)-ROW($E$99),COLUMN(K99)-COLUMN($E$99))</f>
        <v>0</v>
      </c>
      <c r="L99" s="205">
        <f ca="1">OFFSET(INDIRECT(VLOOKUP($H$91,Config!$B$66:$AB$86,5,FALSE)),ROW(L99)-ROW($E$99),COLUMN(L99)-COLUMN($E$99))</f>
        <v>0</v>
      </c>
      <c r="M99" s="205">
        <f ca="1">OFFSET(INDIRECT(VLOOKUP($H$91,Config!$B$66:$AB$86,5,FALSE)),ROW(M99)-ROW($E$99),COLUMN(M99)-COLUMN($E$99))</f>
        <v>0</v>
      </c>
      <c r="N99" s="205">
        <f ca="1">OFFSET(INDIRECT(VLOOKUP($H$91,Config!$B$66:$AB$86,5,FALSE)),ROW(N99)-ROW($E$99),COLUMN(N99)-COLUMN($E$99))</f>
        <v>0</v>
      </c>
      <c r="O99" s="205">
        <f ca="1">SUM(E99:N99)</f>
        <v>23222401.353579611</v>
      </c>
      <c r="P99" s="205">
        <f ca="1">SUMIF($E$109:$N$109,"Actual",$E99:$N99)</f>
        <v>3678146.5943987975</v>
      </c>
    </row>
    <row r="100" spans="1:16" x14ac:dyDescent="0.2">
      <c r="B100" s="400"/>
      <c r="C100" s="797" t="s">
        <v>3</v>
      </c>
      <c r="D100" s="797"/>
      <c r="E100" s="323">
        <f ca="1">OFFSET(INDIRECT(VLOOKUP($H$91,Config!$B$66:$AB$86,5,FALSE)),ROW(E100)-ROW($E$99),COLUMN(E100)-COLUMN($E$99))</f>
        <v>591884.06541356794</v>
      </c>
      <c r="F100" s="323">
        <f ca="1">OFFSET(INDIRECT(VLOOKUP($H$91,Config!$B$66:$AB$86,5,FALSE)),ROW(F100)-ROW($E$99),COLUMN(F100)-COLUMN($E$99))</f>
        <v>656183.19082334498</v>
      </c>
      <c r="G100" s="323">
        <f ca="1">OFFSET(INDIRECT(VLOOKUP($H$91,Config!$B$66:$AB$86,5,FALSE)),ROW(G100)-ROW($E$99),COLUMN(G100)-COLUMN($E$99))</f>
        <v>661188.56421200559</v>
      </c>
      <c r="H100" s="323">
        <f ca="1">OFFSET(INDIRECT(VLOOKUP($H$91,Config!$B$66:$AB$86,5,FALSE)),ROW(H100)-ROW($E$99),COLUMN(H100)-COLUMN($E$99))</f>
        <v>666363.40140220046</v>
      </c>
      <c r="I100" s="323">
        <f ca="1">OFFSET(INDIRECT(VLOOKUP($H$91,Config!$B$66:$AB$86,5,FALSE)),ROW(I100)-ROW($E$99),COLUMN(I100)-COLUMN($E$99))</f>
        <v>671714.52096783032</v>
      </c>
      <c r="J100" s="323">
        <f ca="1">OFFSET(INDIRECT(VLOOKUP($H$91,Config!$B$66:$AB$86,5,FALSE)),ROW(J100)-ROW($E$99),COLUMN(J100)-COLUMN($E$99))</f>
        <v>671302.98820133577</v>
      </c>
      <c r="K100" s="323">
        <f ca="1">OFFSET(INDIRECT(VLOOKUP($H$91,Config!$B$66:$AB$86,5,FALSE)),ROW(K100)-ROW($E$99),COLUMN(K100)-COLUMN($E$99))</f>
        <v>0</v>
      </c>
      <c r="L100" s="323">
        <f ca="1">OFFSET(INDIRECT(VLOOKUP($H$91,Config!$B$66:$AB$86,5,FALSE)),ROW(L100)-ROW($E$99),COLUMN(L100)-COLUMN($E$99))</f>
        <v>0</v>
      </c>
      <c r="M100" s="323">
        <f ca="1">OFFSET(INDIRECT(VLOOKUP($H$91,Config!$B$66:$AB$86,5,FALSE)),ROW(M100)-ROW($E$99),COLUMN(M100)-COLUMN($E$99))</f>
        <v>0</v>
      </c>
      <c r="N100" s="323">
        <f ca="1">OFFSET(INDIRECT(VLOOKUP($H$91,Config!$B$66:$AB$86,5,FALSE)),ROW(N100)-ROW($E$99),COLUMN(N100)-COLUMN($E$99))</f>
        <v>0</v>
      </c>
      <c r="O100" s="323">
        <f t="shared" ref="O100:O106" ca="1" si="5">SUM(E100:N100)</f>
        <v>3918636.7310202848</v>
      </c>
      <c r="P100" s="323">
        <f t="shared" ref="P100:P106" ca="1" si="6">SUMIF($E$109:$N$109,"Actual",$E100:$N100)</f>
        <v>591884.06541356794</v>
      </c>
    </row>
    <row r="101" spans="1:16" x14ac:dyDescent="0.2">
      <c r="B101" s="400"/>
      <c r="C101" s="797" t="s">
        <v>4</v>
      </c>
      <c r="D101" s="797"/>
      <c r="E101" s="323">
        <f ca="1">OFFSET(INDIRECT(VLOOKUP($H$91,Config!$B$66:$AB$86,5,FALSE)),ROW(E101)-ROW($E$99),COLUMN(E101)-COLUMN($E$99))</f>
        <v>39250</v>
      </c>
      <c r="F101" s="323">
        <f ca="1">OFFSET(INDIRECT(VLOOKUP($H$91,Config!$B$66:$AB$86,5,FALSE)),ROW(F101)-ROW($E$99),COLUMN(F101)-COLUMN($E$99))</f>
        <v>39381.5</v>
      </c>
      <c r="G101" s="323">
        <f ca="1">OFFSET(INDIRECT(VLOOKUP($H$91,Config!$B$66:$AB$86,5,FALSE)),ROW(G101)-ROW($E$99),COLUMN(G101)-COLUMN($E$99))</f>
        <v>39516.458449999998</v>
      </c>
      <c r="H101" s="323">
        <f ca="1">OFFSET(INDIRECT(VLOOKUP($H$91,Config!$B$66:$AB$86,5,FALSE)),ROW(H101)-ROW($E$99),COLUMN(H101)-COLUMN($E$99))</f>
        <v>39654.966307235001</v>
      </c>
      <c r="I101" s="323">
        <f ca="1">OFFSET(INDIRECT(VLOOKUP($H$91,Config!$B$66:$AB$86,5,FALSE)),ROW(I101)-ROW($E$99),COLUMN(I101)-COLUMN($E$99))</f>
        <v>39797.116921115281</v>
      </c>
      <c r="J101" s="323">
        <f ca="1">OFFSET(INDIRECT(VLOOKUP($H$91,Config!$B$66:$AB$86,5,FALSE)),ROW(J101)-ROW($E$99),COLUMN(J101)-COLUMN($E$99))</f>
        <v>39943.006096140612</v>
      </c>
      <c r="K101" s="323">
        <f ca="1">OFFSET(INDIRECT(VLOOKUP($H$91,Config!$B$66:$AB$86,5,FALSE)),ROW(K101)-ROW($E$99),COLUMN(K101)-COLUMN($E$99))</f>
        <v>0</v>
      </c>
      <c r="L101" s="323">
        <f ca="1">OFFSET(INDIRECT(VLOOKUP($H$91,Config!$B$66:$AB$86,5,FALSE)),ROW(L101)-ROW($E$99),COLUMN(L101)-COLUMN($E$99))</f>
        <v>0</v>
      </c>
      <c r="M101" s="323">
        <f ca="1">OFFSET(INDIRECT(VLOOKUP($H$91,Config!$B$66:$AB$86,5,FALSE)),ROW(M101)-ROW($E$99),COLUMN(M101)-COLUMN($E$99))</f>
        <v>0</v>
      </c>
      <c r="N101" s="323">
        <f ca="1">OFFSET(INDIRECT(VLOOKUP($H$91,Config!$B$66:$AB$86,5,FALSE)),ROW(N101)-ROW($E$99),COLUMN(N101)-COLUMN($E$99))</f>
        <v>0</v>
      </c>
      <c r="O101" s="323">
        <f t="shared" ca="1" si="5"/>
        <v>237543.0477744909</v>
      </c>
      <c r="P101" s="323">
        <f t="shared" ca="1" si="6"/>
        <v>39250</v>
      </c>
    </row>
    <row r="102" spans="1:16" x14ac:dyDescent="0.2">
      <c r="B102" s="400"/>
      <c r="C102" s="797" t="s">
        <v>483</v>
      </c>
      <c r="D102" s="797"/>
      <c r="E102" s="323">
        <f ca="1">OFFSET(INDIRECT(VLOOKUP($H$91,Config!$B$66:$AB$86,5,FALSE)),ROW(E102)-ROW($E$99),COLUMN(E102)-COLUMN($E$99))</f>
        <v>2020740.8068265507</v>
      </c>
      <c r="F102" s="323">
        <f ca="1">OFFSET(INDIRECT(VLOOKUP($H$91,Config!$B$66:$AB$86,5,FALSE)),ROW(F102)-ROW($E$99),COLUMN(F102)-COLUMN($E$99))</f>
        <v>1964938.7469632879</v>
      </c>
      <c r="G102" s="323">
        <f ca="1">OFFSET(INDIRECT(VLOOKUP($H$91,Config!$B$66:$AB$86,5,FALSE)),ROW(G102)-ROW($E$99),COLUMN(G102)-COLUMN($E$99))</f>
        <v>1996022.2077082878</v>
      </c>
      <c r="H102" s="323">
        <f ca="1">OFFSET(INDIRECT(VLOOKUP($H$91,Config!$B$66:$AB$86,5,FALSE)),ROW(H102)-ROW($E$99),COLUMN(H102)-COLUMN($E$99))</f>
        <v>1971347.7622478812</v>
      </c>
      <c r="I102" s="323">
        <f ca="1">OFFSET(INDIRECT(VLOOKUP($H$91,Config!$B$66:$AB$86,5,FALSE)),ROW(I102)-ROW($E$99),COLUMN(I102)-COLUMN($E$99))</f>
        <v>1981580.9532797411</v>
      </c>
      <c r="J102" s="323">
        <f ca="1">OFFSET(INDIRECT(VLOOKUP($H$91,Config!$B$66:$AB$86,5,FALSE)),ROW(J102)-ROW($E$99),COLUMN(J102)-COLUMN($E$99))</f>
        <v>2059654.1207451827</v>
      </c>
      <c r="K102" s="323">
        <f ca="1">OFFSET(INDIRECT(VLOOKUP($H$91,Config!$B$66:$AB$86,5,FALSE)),ROW(K102)-ROW($E$99),COLUMN(K102)-COLUMN($E$99))</f>
        <v>0</v>
      </c>
      <c r="L102" s="323">
        <f ca="1">OFFSET(INDIRECT(VLOOKUP($H$91,Config!$B$66:$AB$86,5,FALSE)),ROW(L102)-ROW($E$99),COLUMN(L102)-COLUMN($E$99))</f>
        <v>0</v>
      </c>
      <c r="M102" s="323">
        <f ca="1">OFFSET(INDIRECT(VLOOKUP($H$91,Config!$B$66:$AB$86,5,FALSE)),ROW(M102)-ROW($E$99),COLUMN(M102)-COLUMN($E$99))</f>
        <v>0</v>
      </c>
      <c r="N102" s="323">
        <f ca="1">OFFSET(INDIRECT(VLOOKUP($H$91,Config!$B$66:$AB$86,5,FALSE)),ROW(N102)-ROW($E$99),COLUMN(N102)-COLUMN($E$99))</f>
        <v>0</v>
      </c>
      <c r="O102" s="323">
        <f t="shared" ca="1" si="5"/>
        <v>11994284.597770929</v>
      </c>
      <c r="P102" s="323">
        <f t="shared" ca="1" si="6"/>
        <v>2020740.8068265507</v>
      </c>
    </row>
    <row r="103" spans="1:16" x14ac:dyDescent="0.2">
      <c r="B103" s="400"/>
      <c r="C103" s="797" t="s">
        <v>514</v>
      </c>
      <c r="D103" s="797"/>
      <c r="E103" s="323">
        <f ca="1">OFFSET(INDIRECT(VLOOKUP($H$91,Config!$B$66:$AB$86,5,FALSE)),ROW(E103)-ROW($E$99),COLUMN(E103)-COLUMN($E$99))</f>
        <v>107522.53977807656</v>
      </c>
      <c r="F103" s="323">
        <f ca="1">OFFSET(INDIRECT(VLOOKUP($H$91,Config!$B$66:$AB$86,5,FALSE)),ROW(F103)-ROW($E$99),COLUMN(F103)-COLUMN($E$99))</f>
        <v>112116.09176698039</v>
      </c>
      <c r="G103" s="323">
        <f ca="1">OFFSET(INDIRECT(VLOOKUP($H$91,Config!$B$66:$AB$86,5,FALSE)),ROW(G103)-ROW($E$99),COLUMN(G103)-COLUMN($E$99))</f>
        <v>116939.32135532942</v>
      </c>
      <c r="H103" s="323">
        <f ca="1">OFFSET(INDIRECT(VLOOKUP($H$91,Config!$B$66:$AB$86,5,FALSE)),ROW(H103)-ROW($E$99),COLUMN(H103)-COLUMN($E$99))</f>
        <v>122003.7124230959</v>
      </c>
      <c r="I103" s="323">
        <f ca="1">OFFSET(INDIRECT(VLOOKUP($H$91,Config!$B$66:$AB$86,5,FALSE)),ROW(I103)-ROW($E$99),COLUMN(I103)-COLUMN($E$99))</f>
        <v>127321.3230442507</v>
      </c>
      <c r="J103" s="323">
        <f ca="1">OFFSET(INDIRECT(VLOOKUP($H$91,Config!$B$66:$AB$86,5,FALSE)),ROW(J103)-ROW($E$99),COLUMN(J103)-COLUMN($E$99))</f>
        <v>132904.81419646324</v>
      </c>
      <c r="K103" s="323">
        <f ca="1">OFFSET(INDIRECT(VLOOKUP($H$91,Config!$B$66:$AB$86,5,FALSE)),ROW(K103)-ROW($E$99),COLUMN(K103)-COLUMN($E$99))</f>
        <v>0</v>
      </c>
      <c r="L103" s="323">
        <f ca="1">OFFSET(INDIRECT(VLOOKUP($H$91,Config!$B$66:$AB$86,5,FALSE)),ROW(L103)-ROW($E$99),COLUMN(L103)-COLUMN($E$99))</f>
        <v>0</v>
      </c>
      <c r="M103" s="323">
        <f ca="1">OFFSET(INDIRECT(VLOOKUP($H$91,Config!$B$66:$AB$86,5,FALSE)),ROW(M103)-ROW($E$99),COLUMN(M103)-COLUMN($E$99))</f>
        <v>0</v>
      </c>
      <c r="N103" s="323">
        <f ca="1">OFFSET(INDIRECT(VLOOKUP($H$91,Config!$B$66:$AB$86,5,FALSE)),ROW(N103)-ROW($E$99),COLUMN(N103)-COLUMN($E$99))</f>
        <v>0</v>
      </c>
      <c r="O103" s="323">
        <f t="shared" ca="1" si="5"/>
        <v>718807.80256419617</v>
      </c>
      <c r="P103" s="323">
        <f t="shared" ca="1" si="6"/>
        <v>107522.53977807656</v>
      </c>
    </row>
    <row r="104" spans="1:16" x14ac:dyDescent="0.2">
      <c r="A104" s="330"/>
      <c r="B104" s="400"/>
      <c r="C104" s="797" t="s">
        <v>487</v>
      </c>
      <c r="D104" s="797"/>
      <c r="E104" s="323">
        <f ca="1">OFFSET(INDIRECT(VLOOKUP($H$91,Config!$B$66:$AB$86,5,FALSE)),ROW(E104)-ROW($E$99),COLUMN(E104)-COLUMN($E$99))</f>
        <v>2345447.8279324733</v>
      </c>
      <c r="F104" s="323">
        <f ca="1">OFFSET(INDIRECT(VLOOKUP($H$91,Config!$B$66:$AB$86,5,FALSE)),ROW(F104)-ROW($E$99),COLUMN(F104)-COLUMN($E$99))</f>
        <v>2348637.2942759842</v>
      </c>
      <c r="G104" s="323">
        <f ca="1">OFFSET(INDIRECT(VLOOKUP($H$91,Config!$B$66:$AB$86,5,FALSE)),ROW(G104)-ROW($E$99),COLUMN(G104)-COLUMN($E$99))</f>
        <v>2360361.3703616858</v>
      </c>
      <c r="H104" s="323">
        <f ca="1">OFFSET(INDIRECT(VLOOKUP($H$91,Config!$B$66:$AB$86,5,FALSE)),ROW(H104)-ROW($E$99),COLUMN(H104)-COLUMN($E$99))</f>
        <v>2372599.7356828386</v>
      </c>
      <c r="I104" s="323">
        <f ca="1">OFFSET(INDIRECT(VLOOKUP($H$91,Config!$B$66:$AB$86,5,FALSE)),ROW(I104)-ROW($E$99),COLUMN(I104)-COLUMN($E$99))</f>
        <v>2385386.5144957737</v>
      </c>
      <c r="J104" s="323">
        <f ca="1">OFFSET(INDIRECT(VLOOKUP($H$91,Config!$B$66:$AB$86,5,FALSE)),ROW(J104)-ROW($E$99),COLUMN(J104)-COLUMN($E$99))</f>
        <v>2398743.433750934</v>
      </c>
      <c r="K104" s="323">
        <f ca="1">OFFSET(INDIRECT(VLOOKUP($H$91,Config!$B$66:$AB$86,5,FALSE)),ROW(K104)-ROW($E$99),COLUMN(K104)-COLUMN($E$99))</f>
        <v>0</v>
      </c>
      <c r="L104" s="323">
        <f ca="1">OFFSET(INDIRECT(VLOOKUP($H$91,Config!$B$66:$AB$86,5,FALSE)),ROW(L104)-ROW($E$99),COLUMN(L104)-COLUMN($E$99))</f>
        <v>0</v>
      </c>
      <c r="M104" s="323">
        <f ca="1">OFFSET(INDIRECT(VLOOKUP($H$91,Config!$B$66:$AB$86,5,FALSE)),ROW(M104)-ROW($E$99),COLUMN(M104)-COLUMN($E$99))</f>
        <v>0</v>
      </c>
      <c r="N104" s="323">
        <f ca="1">OFFSET(INDIRECT(VLOOKUP($H$91,Config!$B$66:$AB$86,5,FALSE)),ROW(N104)-ROW($E$99),COLUMN(N104)-COLUMN($E$99))</f>
        <v>0</v>
      </c>
      <c r="O104" s="323">
        <f t="shared" ca="1" si="5"/>
        <v>14211176.176499687</v>
      </c>
      <c r="P104" s="323">
        <f t="shared" ca="1" si="6"/>
        <v>2345447.8279324733</v>
      </c>
    </row>
    <row r="105" spans="1:16" x14ac:dyDescent="0.2">
      <c r="A105" s="326"/>
      <c r="B105" s="402"/>
      <c r="C105" s="442" t="s">
        <v>63</v>
      </c>
      <c r="D105" s="386"/>
      <c r="E105" s="323">
        <f ca="1">OFFSET(INDIRECT(VLOOKUP($H$91,Config!$B$66:$AB$86,5,FALSE)),ROW(E105)-ROW($E$99)+1,COLUMN(E105)-COLUMN($E$99))</f>
        <v>1109281.251646298</v>
      </c>
      <c r="F105" s="323">
        <f ca="1">OFFSET(INDIRECT(VLOOKUP($H$91,Config!$B$66:$AB$86,5,FALSE)),ROW(F105)-ROW($E$99)+1,COLUMN(F105)-COLUMN($E$99))</f>
        <v>1119959.6289649534</v>
      </c>
      <c r="G105" s="323">
        <f ca="1">OFFSET(INDIRECT(VLOOKUP($H$91,Config!$B$66:$AB$86,5,FALSE)),ROW(G105)-ROW($E$99)+1,COLUMN(G105)-COLUMN($E$99))</f>
        <v>1138553.0583523228</v>
      </c>
      <c r="H105" s="323">
        <f ca="1">OFFSET(INDIRECT(VLOOKUP($H$91,Config!$B$66:$AB$86,5,FALSE)),ROW(H105)-ROW($E$99)+1,COLUMN(H105)-COLUMN($E$99))</f>
        <v>1149157.3383416699</v>
      </c>
      <c r="I105" s="323">
        <f ca="1">OFFSET(INDIRECT(VLOOKUP($H$91,Config!$B$66:$AB$86,5,FALSE)),ROW(I105)-ROW($E$99)+1,COLUMN(I105)-COLUMN($E$99))</f>
        <v>1165523.6017487715</v>
      </c>
      <c r="J105" s="323">
        <f ca="1">OFFSET(INDIRECT(VLOOKUP($H$91,Config!$B$66:$AB$86,5,FALSE)),ROW(J105)-ROW($E$99)+1,COLUMN(J105)-COLUMN($E$99))</f>
        <v>1191581.3969893926</v>
      </c>
      <c r="K105" s="323">
        <f ca="1">OFFSET(INDIRECT(VLOOKUP($H$91,Config!$B$66:$AB$86,5,FALSE)),ROW(K105)-ROW($E$99)+1,COLUMN(K105)-COLUMN($E$99))</f>
        <v>0</v>
      </c>
      <c r="L105" s="323">
        <f ca="1">OFFSET(INDIRECT(VLOOKUP($H$91,Config!$B$66:$AB$86,5,FALSE)),ROW(L105)-ROW($E$99)+1,COLUMN(L105)-COLUMN($E$99))</f>
        <v>0</v>
      </c>
      <c r="M105" s="323">
        <f ca="1">OFFSET(INDIRECT(VLOOKUP($H$91,Config!$B$66:$AB$86,5,FALSE)),ROW(M105)-ROW($E$99)+1,COLUMN(M105)-COLUMN($E$99))</f>
        <v>0</v>
      </c>
      <c r="N105" s="323">
        <f ca="1">OFFSET(INDIRECT(VLOOKUP($H$91,Config!$B$66:$AB$86,5,FALSE)),ROW(N105)-ROW($E$99)+1,COLUMN(N105)-COLUMN($E$99))</f>
        <v>0</v>
      </c>
      <c r="O105" s="323">
        <f t="shared" ca="1" si="5"/>
        <v>6874056.2760434076</v>
      </c>
      <c r="P105" s="323">
        <f t="shared" ca="1" si="6"/>
        <v>1109281.251646298</v>
      </c>
    </row>
    <row r="106" spans="1:16" x14ac:dyDescent="0.2">
      <c r="B106" s="400"/>
      <c r="C106" s="804" t="s">
        <v>1</v>
      </c>
      <c r="D106" s="804"/>
      <c r="E106" s="335">
        <f t="shared" ref="E106:N106" ca="1" si="7">SUM(E99:E105)</f>
        <v>9892273.0859957635</v>
      </c>
      <c r="F106" s="335">
        <f t="shared" ca="1" si="7"/>
        <v>9982953.5641461406</v>
      </c>
      <c r="G106" s="335">
        <f t="shared" ca="1" si="7"/>
        <v>10135481.996935198</v>
      </c>
      <c r="H106" s="335">
        <f t="shared" ca="1" si="7"/>
        <v>10227274.917139689</v>
      </c>
      <c r="I106" s="335">
        <f t="shared" ca="1" si="7"/>
        <v>10363780.340804754</v>
      </c>
      <c r="J106" s="335">
        <f t="shared" ca="1" si="7"/>
        <v>10575142.080231067</v>
      </c>
      <c r="K106" s="335">
        <f t="shared" ca="1" si="7"/>
        <v>0</v>
      </c>
      <c r="L106" s="335">
        <f t="shared" ca="1" si="7"/>
        <v>0</v>
      </c>
      <c r="M106" s="335">
        <f t="shared" ca="1" si="7"/>
        <v>0</v>
      </c>
      <c r="N106" s="335">
        <f t="shared" ca="1" si="7"/>
        <v>0</v>
      </c>
      <c r="O106" s="335">
        <f t="shared" ca="1" si="5"/>
        <v>61176905.985252604</v>
      </c>
      <c r="P106" s="335">
        <f t="shared" ca="1" si="6"/>
        <v>9892273.0859957635</v>
      </c>
    </row>
    <row r="107" spans="1:16" s="378" customFormat="1" ht="14.25" x14ac:dyDescent="0.2"/>
    <row r="108" spans="1:16" ht="14.25" x14ac:dyDescent="0.2">
      <c r="B108" s="403" t="s">
        <v>222</v>
      </c>
      <c r="C108" s="404"/>
      <c r="D108" s="404"/>
      <c r="E108" s="378"/>
      <c r="F108" s="378"/>
      <c r="G108" s="378"/>
      <c r="H108" s="378"/>
      <c r="I108" s="378"/>
      <c r="J108" s="378"/>
      <c r="K108" s="378"/>
      <c r="L108" s="378"/>
      <c r="M108" s="378"/>
      <c r="N108" s="378"/>
      <c r="O108" s="378"/>
      <c r="P108" s="378"/>
    </row>
    <row r="109" spans="1:16" x14ac:dyDescent="0.2">
      <c r="B109" s="404"/>
      <c r="C109" s="805" t="s">
        <v>21</v>
      </c>
      <c r="D109" s="805"/>
      <c r="E109" s="383" t="str">
        <f ca="1">OFFSET(INDIRECT(VLOOKUP($H$93,Config!$B$66:$AB$86,9,FALSE)),ROW(E109)-ROW($E$107),COLUMN(E109)-COLUMN($E$107))</f>
        <v>Actual</v>
      </c>
      <c r="F109" s="383" t="str">
        <f ca="1">OFFSET(INDIRECT(VLOOKUP($H$93,Config!$B$66:$AB$86,9,FALSE)),ROW(F109)-ROW($E$107),COLUMN(F109)-COLUMN($E$107))</f>
        <v>Projected</v>
      </c>
      <c r="G109" s="383" t="str">
        <f ca="1">OFFSET(INDIRECT(VLOOKUP($H$93,Config!$B$66:$AB$86,9,FALSE)),ROW(G109)-ROW($E$107),COLUMN(G109)-COLUMN($E$107))</f>
        <v>Projected</v>
      </c>
      <c r="H109" s="383" t="str">
        <f ca="1">OFFSET(INDIRECT(VLOOKUP($H$93,Config!$B$66:$AB$86,9,FALSE)),ROW(H109)-ROW($E$107),COLUMN(H109)-COLUMN($E$107))</f>
        <v>Projected</v>
      </c>
      <c r="I109" s="383" t="str">
        <f ca="1">OFFSET(INDIRECT(VLOOKUP($H$93,Config!$B$66:$AB$86,9,FALSE)),ROW(I109)-ROW($E$107),COLUMN(I109)-COLUMN($E$107))</f>
        <v>Projected</v>
      </c>
      <c r="J109" s="383" t="str">
        <f ca="1">OFFSET(INDIRECT(VLOOKUP($H$93,Config!$B$66:$AB$86,9,FALSE)),ROW(J109)-ROW($E$107),COLUMN(J109)-COLUMN($E$107))</f>
        <v>Projected</v>
      </c>
      <c r="K109" s="383" t="str">
        <f ca="1">OFFSET(INDIRECT(VLOOKUP($H$93,Config!$B$66:$AB$86,9,FALSE)),ROW(K109)-ROW($E$107),COLUMN(K109)-COLUMN($E$107))</f>
        <v>Projected</v>
      </c>
      <c r="L109" s="383" t="str">
        <f ca="1">OFFSET(INDIRECT(VLOOKUP($H$93,Config!$B$66:$AB$86,9,FALSE)),ROW(L109)-ROW($E$107),COLUMN(L109)-COLUMN($E$107))</f>
        <v>Projected</v>
      </c>
      <c r="M109" s="383" t="str">
        <f ca="1">OFFSET(INDIRECT(VLOOKUP($H$93,Config!$B$66:$AB$86,9,FALSE)),ROW(M109)-ROW($E$107),COLUMN(M109)-COLUMN($E$107))</f>
        <v>Projected</v>
      </c>
      <c r="N109" s="383" t="str">
        <f ca="1">OFFSET(INDIRECT(VLOOKUP($H$93,Config!$B$66:$AB$86,9,FALSE)),ROW(N109)-ROW($E$107),COLUMN(N109)-COLUMN($E$107))</f>
        <v>Projected</v>
      </c>
      <c r="O109" s="384"/>
      <c r="P109" s="384" t="s">
        <v>225</v>
      </c>
    </row>
    <row r="110" spans="1:16" x14ac:dyDescent="0.2">
      <c r="B110" s="404"/>
      <c r="C110" s="796" t="s">
        <v>2</v>
      </c>
      <c r="D110" s="796"/>
      <c r="E110" s="204">
        <f ca="1">OFFSET(INDIRECT(VLOOKUP($H$93,Config!$B$66:$AB$86,5,FALSE)),ROW(E110)-ROW($E$110),COLUMN(E110)-COLUMN($E$110))</f>
        <v>0</v>
      </c>
      <c r="F110" s="205">
        <f ca="1">OFFSET(INDIRECT(VLOOKUP($H$93,Config!$B$66:$AB$86,5,FALSE)),ROW(F110)-ROW($E$110),COLUMN(F110)-COLUMN($E$110))</f>
        <v>0</v>
      </c>
      <c r="G110" s="205">
        <f ca="1">OFFSET(INDIRECT(VLOOKUP($H$93,Config!$B$66:$AB$86,5,FALSE)),ROW(G110)-ROW($E$110),COLUMN(G110)-COLUMN($E$110))</f>
        <v>0</v>
      </c>
      <c r="H110" s="205">
        <f ca="1">OFFSET(INDIRECT(VLOOKUP($H$93,Config!$B$66:$AB$86,5,FALSE)),ROW(H110)-ROW($E$110),COLUMN(H110)-COLUMN($E$110))</f>
        <v>0</v>
      </c>
      <c r="I110" s="205">
        <f ca="1">OFFSET(INDIRECT(VLOOKUP($H$93,Config!$B$66:$AB$86,5,FALSE)),ROW(I110)-ROW($E$110),COLUMN(I110)-COLUMN($E$110))</f>
        <v>0</v>
      </c>
      <c r="J110" s="205">
        <f ca="1">OFFSET(INDIRECT(VLOOKUP($H$93,Config!$B$66:$AB$86,5,FALSE)),ROW(J110)-ROW($E$110),COLUMN(J110)-COLUMN($E$110))</f>
        <v>0</v>
      </c>
      <c r="K110" s="205">
        <f ca="1">OFFSET(INDIRECT(VLOOKUP($H$93,Config!$B$66:$AB$86,5,FALSE)),ROW(K110)-ROW($E$110),COLUMN(K110)-COLUMN($E$110))</f>
        <v>0</v>
      </c>
      <c r="L110" s="205">
        <f ca="1">OFFSET(INDIRECT(VLOOKUP($H$93,Config!$B$66:$AB$86,5,FALSE)),ROW(L110)-ROW($E$110),COLUMN(L110)-COLUMN($E$110))</f>
        <v>0</v>
      </c>
      <c r="M110" s="205">
        <f ca="1">OFFSET(INDIRECT(VLOOKUP($H$93,Config!$B$66:$AB$86,5,FALSE)),ROW(M110)-ROW($E$110),COLUMN(M110)-COLUMN($E$110))</f>
        <v>0</v>
      </c>
      <c r="N110" s="205">
        <f ca="1">OFFSET(INDIRECT(VLOOKUP($H$93,Config!$B$66:$AB$86,5,FALSE)),ROW(N110)-ROW($E$110),COLUMN(N110)-COLUMN($E$110))</f>
        <v>0</v>
      </c>
      <c r="O110" s="205">
        <f ca="1">SUM(E110:N110)</f>
        <v>0</v>
      </c>
      <c r="P110" s="205">
        <f ca="1">SUMIF($E$109:$N$109,"Actual",$E110:$N110)</f>
        <v>0</v>
      </c>
    </row>
    <row r="111" spans="1:16" x14ac:dyDescent="0.2">
      <c r="B111" s="404"/>
      <c r="C111" s="797" t="s">
        <v>3</v>
      </c>
      <c r="D111" s="797"/>
      <c r="E111" s="323">
        <f ca="1">OFFSET(INDIRECT(VLOOKUP($H$93,Config!$B$66:$AB$86,5,FALSE)),ROW(E111)-ROW($E$110),COLUMN(E111)-COLUMN($E$110))</f>
        <v>0</v>
      </c>
      <c r="F111" s="323">
        <f ca="1">OFFSET(INDIRECT(VLOOKUP($H$93,Config!$B$66:$AB$86,5,FALSE)),ROW(F111)-ROW($E$110),COLUMN(F111)-COLUMN($E$110))</f>
        <v>0</v>
      </c>
      <c r="G111" s="323">
        <f ca="1">OFFSET(INDIRECT(VLOOKUP($H$93,Config!$B$66:$AB$86,5,FALSE)),ROW(G111)-ROW($E$110),COLUMN(G111)-COLUMN($E$110))</f>
        <v>0</v>
      </c>
      <c r="H111" s="323">
        <f ca="1">OFFSET(INDIRECT(VLOOKUP($H$93,Config!$B$66:$AB$86,5,FALSE)),ROW(H111)-ROW($E$110),COLUMN(H111)-COLUMN($E$110))</f>
        <v>0</v>
      </c>
      <c r="I111" s="323">
        <f ca="1">OFFSET(INDIRECT(VLOOKUP($H$93,Config!$B$66:$AB$86,5,FALSE)),ROW(I111)-ROW($E$110),COLUMN(I111)-COLUMN($E$110))</f>
        <v>0</v>
      </c>
      <c r="J111" s="323">
        <f ca="1">OFFSET(INDIRECT(VLOOKUP($H$93,Config!$B$66:$AB$86,5,FALSE)),ROW(J111)-ROW($E$110),COLUMN(J111)-COLUMN($E$110))</f>
        <v>0</v>
      </c>
      <c r="K111" s="323">
        <f ca="1">OFFSET(INDIRECT(VLOOKUP($H$93,Config!$B$66:$AB$86,5,FALSE)),ROW(K111)-ROW($E$110),COLUMN(K111)-COLUMN($E$110))</f>
        <v>0</v>
      </c>
      <c r="L111" s="323">
        <f ca="1">OFFSET(INDIRECT(VLOOKUP($H$93,Config!$B$66:$AB$86,5,FALSE)),ROW(L111)-ROW($E$110),COLUMN(L111)-COLUMN($E$110))</f>
        <v>0</v>
      </c>
      <c r="M111" s="323">
        <f ca="1">OFFSET(INDIRECT(VLOOKUP($H$93,Config!$B$66:$AB$86,5,FALSE)),ROW(M111)-ROW($E$110),COLUMN(M111)-COLUMN($E$110))</f>
        <v>0</v>
      </c>
      <c r="N111" s="323">
        <f ca="1">OFFSET(INDIRECT(VLOOKUP($H$93,Config!$B$66:$AB$86,5,FALSE)),ROW(N111)-ROW($E$110),COLUMN(N111)-COLUMN($E$110))</f>
        <v>0</v>
      </c>
      <c r="O111" s="323">
        <f t="shared" ref="O111:O117" ca="1" si="8">SUM(E111:N111)</f>
        <v>0</v>
      </c>
      <c r="P111" s="323">
        <f t="shared" ref="P111:P117" ca="1" si="9">SUMIF($E$109:$N$109,"Actual",$E111:$N111)</f>
        <v>0</v>
      </c>
    </row>
    <row r="112" spans="1:16" x14ac:dyDescent="0.2">
      <c r="B112" s="404"/>
      <c r="C112" s="797" t="s">
        <v>4</v>
      </c>
      <c r="D112" s="797"/>
      <c r="E112" s="323">
        <f ca="1">OFFSET(INDIRECT(VLOOKUP($H$93,Config!$B$66:$AB$86,5,FALSE)),ROW(E112)-ROW($E$110),COLUMN(E112)-COLUMN($E$110))</f>
        <v>0</v>
      </c>
      <c r="F112" s="323">
        <f ca="1">OFFSET(INDIRECT(VLOOKUP($H$93,Config!$B$66:$AB$86,5,FALSE)),ROW(F112)-ROW($E$110),COLUMN(F112)-COLUMN($E$110))</f>
        <v>0</v>
      </c>
      <c r="G112" s="323">
        <f ca="1">OFFSET(INDIRECT(VLOOKUP($H$93,Config!$B$66:$AB$86,5,FALSE)),ROW(G112)-ROW($E$110),COLUMN(G112)-COLUMN($E$110))</f>
        <v>0</v>
      </c>
      <c r="H112" s="323">
        <f ca="1">OFFSET(INDIRECT(VLOOKUP($H$93,Config!$B$66:$AB$86,5,FALSE)),ROW(H112)-ROW($E$110),COLUMN(H112)-COLUMN($E$110))</f>
        <v>0</v>
      </c>
      <c r="I112" s="323">
        <f ca="1">OFFSET(INDIRECT(VLOOKUP($H$93,Config!$B$66:$AB$86,5,FALSE)),ROW(I112)-ROW($E$110),COLUMN(I112)-COLUMN($E$110))</f>
        <v>0</v>
      </c>
      <c r="J112" s="323">
        <f ca="1">OFFSET(INDIRECT(VLOOKUP($H$93,Config!$B$66:$AB$86,5,FALSE)),ROW(J112)-ROW($E$110),COLUMN(J112)-COLUMN($E$110))</f>
        <v>0</v>
      </c>
      <c r="K112" s="323">
        <f ca="1">OFFSET(INDIRECT(VLOOKUP($H$93,Config!$B$66:$AB$86,5,FALSE)),ROW(K112)-ROW($E$110),COLUMN(K112)-COLUMN($E$110))</f>
        <v>0</v>
      </c>
      <c r="L112" s="323">
        <f ca="1">OFFSET(INDIRECT(VLOOKUP($H$93,Config!$B$66:$AB$86,5,FALSE)),ROW(L112)-ROW($E$110),COLUMN(L112)-COLUMN($E$110))</f>
        <v>0</v>
      </c>
      <c r="M112" s="323">
        <f ca="1">OFFSET(INDIRECT(VLOOKUP($H$93,Config!$B$66:$AB$86,5,FALSE)),ROW(M112)-ROW($E$110),COLUMN(M112)-COLUMN($E$110))</f>
        <v>0</v>
      </c>
      <c r="N112" s="323">
        <f ca="1">OFFSET(INDIRECT(VLOOKUP($H$93,Config!$B$66:$AB$86,5,FALSE)),ROW(N112)-ROW($E$110),COLUMN(N112)-COLUMN($E$110))</f>
        <v>0</v>
      </c>
      <c r="O112" s="323">
        <f t="shared" ca="1" si="8"/>
        <v>0</v>
      </c>
      <c r="P112" s="323">
        <f t="shared" ca="1" si="9"/>
        <v>0</v>
      </c>
    </row>
    <row r="113" spans="1:16" x14ac:dyDescent="0.2">
      <c r="B113" s="404"/>
      <c r="C113" s="797" t="s">
        <v>483</v>
      </c>
      <c r="D113" s="797"/>
      <c r="E113" s="323">
        <f ca="1">OFFSET(INDIRECT(VLOOKUP($H$93,Config!$B$66:$AB$86,5,FALSE)),ROW(E113)-ROW($E$110),COLUMN(E113)-COLUMN($E$110))</f>
        <v>0</v>
      </c>
      <c r="F113" s="323">
        <f ca="1">OFFSET(INDIRECT(VLOOKUP($H$93,Config!$B$66:$AB$86,5,FALSE)),ROW(F113)-ROW($E$110),COLUMN(F113)-COLUMN($E$110))</f>
        <v>0</v>
      </c>
      <c r="G113" s="323">
        <f ca="1">OFFSET(INDIRECT(VLOOKUP($H$93,Config!$B$66:$AB$86,5,FALSE)),ROW(G113)-ROW($E$110),COLUMN(G113)-COLUMN($E$110))</f>
        <v>0</v>
      </c>
      <c r="H113" s="323">
        <f ca="1">OFFSET(INDIRECT(VLOOKUP($H$93,Config!$B$66:$AB$86,5,FALSE)),ROW(H113)-ROW($E$110),COLUMN(H113)-COLUMN($E$110))</f>
        <v>0</v>
      </c>
      <c r="I113" s="323">
        <f ca="1">OFFSET(INDIRECT(VLOOKUP($H$93,Config!$B$66:$AB$86,5,FALSE)),ROW(I113)-ROW($E$110),COLUMN(I113)-COLUMN($E$110))</f>
        <v>0</v>
      </c>
      <c r="J113" s="323">
        <f ca="1">OFFSET(INDIRECT(VLOOKUP($H$93,Config!$B$66:$AB$86,5,FALSE)),ROW(J113)-ROW($E$110),COLUMN(J113)-COLUMN($E$110))</f>
        <v>0</v>
      </c>
      <c r="K113" s="323">
        <f ca="1">OFFSET(INDIRECT(VLOOKUP($H$93,Config!$B$66:$AB$86,5,FALSE)),ROW(K113)-ROW($E$110),COLUMN(K113)-COLUMN($E$110))</f>
        <v>0</v>
      </c>
      <c r="L113" s="323">
        <f ca="1">OFFSET(INDIRECT(VLOOKUP($H$93,Config!$B$66:$AB$86,5,FALSE)),ROW(L113)-ROW($E$110),COLUMN(L113)-COLUMN($E$110))</f>
        <v>0</v>
      </c>
      <c r="M113" s="323">
        <f ca="1">OFFSET(INDIRECT(VLOOKUP($H$93,Config!$B$66:$AB$86,5,FALSE)),ROW(M113)-ROW($E$110),COLUMN(M113)-COLUMN($E$110))</f>
        <v>0</v>
      </c>
      <c r="N113" s="323">
        <f ca="1">OFFSET(INDIRECT(VLOOKUP($H$93,Config!$B$66:$AB$86,5,FALSE)),ROW(N113)-ROW($E$110),COLUMN(N113)-COLUMN($E$110))</f>
        <v>0</v>
      </c>
      <c r="O113" s="323">
        <f t="shared" ca="1" si="8"/>
        <v>0</v>
      </c>
      <c r="P113" s="323">
        <f t="shared" ca="1" si="9"/>
        <v>0</v>
      </c>
    </row>
    <row r="114" spans="1:16" x14ac:dyDescent="0.2">
      <c r="B114" s="404"/>
      <c r="C114" s="797" t="s">
        <v>514</v>
      </c>
      <c r="D114" s="797"/>
      <c r="E114" s="323">
        <f ca="1">OFFSET(INDIRECT(VLOOKUP($H$93,Config!$B$66:$AB$86,5,FALSE)),ROW(E114)-ROW($E$110),COLUMN(E114)-COLUMN($E$110))</f>
        <v>0</v>
      </c>
      <c r="F114" s="323">
        <f ca="1">OFFSET(INDIRECT(VLOOKUP($H$93,Config!$B$66:$AB$86,5,FALSE)),ROW(F114)-ROW($E$110),COLUMN(F114)-COLUMN($E$110))</f>
        <v>0</v>
      </c>
      <c r="G114" s="323">
        <f ca="1">OFFSET(INDIRECT(VLOOKUP($H$93,Config!$B$66:$AB$86,5,FALSE)),ROW(G114)-ROW($E$110),COLUMN(G114)-COLUMN($E$110))</f>
        <v>0</v>
      </c>
      <c r="H114" s="323">
        <f ca="1">OFFSET(INDIRECT(VLOOKUP($H$93,Config!$B$66:$AB$86,5,FALSE)),ROW(H114)-ROW($E$110),COLUMN(H114)-COLUMN($E$110))</f>
        <v>0</v>
      </c>
      <c r="I114" s="323">
        <f ca="1">OFFSET(INDIRECT(VLOOKUP($H$93,Config!$B$66:$AB$86,5,FALSE)),ROW(I114)-ROW($E$110),COLUMN(I114)-COLUMN($E$110))</f>
        <v>0</v>
      </c>
      <c r="J114" s="323">
        <f ca="1">OFFSET(INDIRECT(VLOOKUP($H$93,Config!$B$66:$AB$86,5,FALSE)),ROW(J114)-ROW($E$110),COLUMN(J114)-COLUMN($E$110))</f>
        <v>0</v>
      </c>
      <c r="K114" s="323">
        <f ca="1">OFFSET(INDIRECT(VLOOKUP($H$93,Config!$B$66:$AB$86,5,FALSE)),ROW(K114)-ROW($E$110),COLUMN(K114)-COLUMN($E$110))</f>
        <v>0</v>
      </c>
      <c r="L114" s="323">
        <f ca="1">OFFSET(INDIRECT(VLOOKUP($H$93,Config!$B$66:$AB$86,5,FALSE)),ROW(L114)-ROW($E$110),COLUMN(L114)-COLUMN($E$110))</f>
        <v>0</v>
      </c>
      <c r="M114" s="323">
        <f ca="1">OFFSET(INDIRECT(VLOOKUP($H$93,Config!$B$66:$AB$86,5,FALSE)),ROW(M114)-ROW($E$110),COLUMN(M114)-COLUMN($E$110))</f>
        <v>0</v>
      </c>
      <c r="N114" s="323">
        <f ca="1">OFFSET(INDIRECT(VLOOKUP($H$93,Config!$B$66:$AB$86,5,FALSE)),ROW(N114)-ROW($E$110),COLUMN(N114)-COLUMN($E$110))</f>
        <v>0</v>
      </c>
      <c r="O114" s="323">
        <f t="shared" ca="1" si="8"/>
        <v>0</v>
      </c>
      <c r="P114" s="323">
        <f t="shared" ca="1" si="9"/>
        <v>0</v>
      </c>
    </row>
    <row r="115" spans="1:16" x14ac:dyDescent="0.2">
      <c r="A115" s="330"/>
      <c r="B115" s="404"/>
      <c r="C115" s="797" t="s">
        <v>487</v>
      </c>
      <c r="D115" s="797"/>
      <c r="E115" s="323">
        <f ca="1">OFFSET(INDIRECT(VLOOKUP($H$93,Config!$B$66:$AB$86,5,FALSE)),ROW(E115)-ROW($E$110),COLUMN(E115)-COLUMN($E$110))</f>
        <v>0</v>
      </c>
      <c r="F115" s="323">
        <f ca="1">OFFSET(INDIRECT(VLOOKUP($H$93,Config!$B$66:$AB$86,5,FALSE)),ROW(F115)-ROW($E$110),COLUMN(F115)-COLUMN($E$110))</f>
        <v>0</v>
      </c>
      <c r="G115" s="323">
        <f ca="1">OFFSET(INDIRECT(VLOOKUP($H$93,Config!$B$66:$AB$86,5,FALSE)),ROW(G115)-ROW($E$110),COLUMN(G115)-COLUMN($E$110))</f>
        <v>0</v>
      </c>
      <c r="H115" s="323">
        <f ca="1">OFFSET(INDIRECT(VLOOKUP($H$93,Config!$B$66:$AB$86,5,FALSE)),ROW(H115)-ROW($E$110),COLUMN(H115)-COLUMN($E$110))</f>
        <v>0</v>
      </c>
      <c r="I115" s="323">
        <f ca="1">OFFSET(INDIRECT(VLOOKUP($H$93,Config!$B$66:$AB$86,5,FALSE)),ROW(I115)-ROW($E$110),COLUMN(I115)-COLUMN($E$110))</f>
        <v>0</v>
      </c>
      <c r="J115" s="323">
        <f ca="1">OFFSET(INDIRECT(VLOOKUP($H$93,Config!$B$66:$AB$86,5,FALSE)),ROW(J115)-ROW($E$110),COLUMN(J115)-COLUMN($E$110))</f>
        <v>0</v>
      </c>
      <c r="K115" s="323">
        <f ca="1">OFFSET(INDIRECT(VLOOKUP($H$93,Config!$B$66:$AB$86,5,FALSE)),ROW(K115)-ROW($E$110),COLUMN(K115)-COLUMN($E$110))</f>
        <v>0</v>
      </c>
      <c r="L115" s="323">
        <f ca="1">OFFSET(INDIRECT(VLOOKUP($H$93,Config!$B$66:$AB$86,5,FALSE)),ROW(L115)-ROW($E$110),COLUMN(L115)-COLUMN($E$110))</f>
        <v>0</v>
      </c>
      <c r="M115" s="323">
        <f ca="1">OFFSET(INDIRECT(VLOOKUP($H$93,Config!$B$66:$AB$86,5,FALSE)),ROW(M115)-ROW($E$110),COLUMN(M115)-COLUMN($E$110))</f>
        <v>0</v>
      </c>
      <c r="N115" s="323">
        <f ca="1">OFFSET(INDIRECT(VLOOKUP($H$93,Config!$B$66:$AB$86,5,FALSE)),ROW(N115)-ROW($E$110),COLUMN(N115)-COLUMN($E$110))</f>
        <v>0</v>
      </c>
      <c r="O115" s="323">
        <f t="shared" ca="1" si="8"/>
        <v>0</v>
      </c>
      <c r="P115" s="323">
        <f t="shared" ca="1" si="9"/>
        <v>0</v>
      </c>
    </row>
    <row r="116" spans="1:16" x14ac:dyDescent="0.2">
      <c r="A116" s="326"/>
      <c r="B116" s="405"/>
      <c r="C116" s="712" t="s">
        <v>63</v>
      </c>
      <c r="D116" s="386"/>
      <c r="E116" s="323">
        <f ca="1">OFFSET(INDIRECT(VLOOKUP($H$93,Config!$B$66:$AB$86,5,FALSE)),ROW(E116)-ROW($E$110)+1,COLUMN(E116)-COLUMN($E$110))</f>
        <v>0</v>
      </c>
      <c r="F116" s="323">
        <f ca="1">OFFSET(INDIRECT(VLOOKUP($H$93,Config!$B$66:$AB$86,5,FALSE)),ROW(F116)-ROW($E$110)+1,COLUMN(F116)-COLUMN($E$110))</f>
        <v>0</v>
      </c>
      <c r="G116" s="323">
        <f ca="1">OFFSET(INDIRECT(VLOOKUP($H$93,Config!$B$66:$AB$86,5,FALSE)),ROW(G116)-ROW($E$110)+1,COLUMN(G116)-COLUMN($E$110))</f>
        <v>0</v>
      </c>
      <c r="H116" s="323">
        <f ca="1">OFFSET(INDIRECT(VLOOKUP($H$93,Config!$B$66:$AB$86,5,FALSE)),ROW(H116)-ROW($E$110)+1,COLUMN(H116)-COLUMN($E$110))</f>
        <v>0</v>
      </c>
      <c r="I116" s="323">
        <f ca="1">OFFSET(INDIRECT(VLOOKUP($H$93,Config!$B$66:$AB$86,5,FALSE)),ROW(I116)-ROW($E$110)+1,COLUMN(I116)-COLUMN($E$110))</f>
        <v>0</v>
      </c>
      <c r="J116" s="323">
        <f ca="1">OFFSET(INDIRECT(VLOOKUP($H$93,Config!$B$66:$AB$86,5,FALSE)),ROW(J116)-ROW($E$110)+1,COLUMN(J116)-COLUMN($E$110))</f>
        <v>0</v>
      </c>
      <c r="K116" s="323">
        <f ca="1">OFFSET(INDIRECT(VLOOKUP($H$93,Config!$B$66:$AB$86,5,FALSE)),ROW(K116)-ROW($E$110)+1,COLUMN(K116)-COLUMN($E$110))</f>
        <v>0</v>
      </c>
      <c r="L116" s="323">
        <f ca="1">OFFSET(INDIRECT(VLOOKUP($H$93,Config!$B$66:$AB$86,5,FALSE)),ROW(L116)-ROW($E$110)+1,COLUMN(L116)-COLUMN($E$110))</f>
        <v>0</v>
      </c>
      <c r="M116" s="323">
        <f ca="1">OFFSET(INDIRECT(VLOOKUP($H$93,Config!$B$66:$AB$86,5,FALSE)),ROW(M116)-ROW($E$110)+1,COLUMN(M116)-COLUMN($E$110))</f>
        <v>0</v>
      </c>
      <c r="N116" s="323">
        <f ca="1">OFFSET(INDIRECT(VLOOKUP($H$93,Config!$B$66:$AB$86,5,FALSE)),ROW(N116)-ROW($E$110)+1,COLUMN(N116)-COLUMN($E$110))</f>
        <v>0</v>
      </c>
      <c r="O116" s="323">
        <f t="shared" ca="1" si="8"/>
        <v>0</v>
      </c>
      <c r="P116" s="323">
        <f t="shared" ca="1" si="9"/>
        <v>0</v>
      </c>
    </row>
    <row r="117" spans="1:16" x14ac:dyDescent="0.2">
      <c r="B117" s="404"/>
      <c r="C117" s="804" t="s">
        <v>1</v>
      </c>
      <c r="D117" s="804"/>
      <c r="E117" s="335">
        <f t="shared" ref="E117:N117" ca="1" si="10">SUM(E110:E116)</f>
        <v>0</v>
      </c>
      <c r="F117" s="335">
        <f t="shared" ca="1" si="10"/>
        <v>0</v>
      </c>
      <c r="G117" s="335">
        <f t="shared" ca="1" si="10"/>
        <v>0</v>
      </c>
      <c r="H117" s="335">
        <f t="shared" ca="1" si="10"/>
        <v>0</v>
      </c>
      <c r="I117" s="335">
        <f t="shared" ca="1" si="10"/>
        <v>0</v>
      </c>
      <c r="J117" s="335">
        <f t="shared" ca="1" si="10"/>
        <v>0</v>
      </c>
      <c r="K117" s="335">
        <f t="shared" ca="1" si="10"/>
        <v>0</v>
      </c>
      <c r="L117" s="335">
        <f t="shared" ca="1" si="10"/>
        <v>0</v>
      </c>
      <c r="M117" s="335">
        <f t="shared" ca="1" si="10"/>
        <v>0</v>
      </c>
      <c r="N117" s="335">
        <f t="shared" ca="1" si="10"/>
        <v>0</v>
      </c>
      <c r="O117" s="335">
        <f t="shared" ca="1" si="8"/>
        <v>0</v>
      </c>
      <c r="P117" s="335">
        <f t="shared" ca="1" si="9"/>
        <v>0</v>
      </c>
    </row>
    <row r="118" spans="1:16" s="378" customFormat="1" ht="14.25" x14ac:dyDescent="0.2"/>
    <row r="119" spans="1:16" s="378" customFormat="1" ht="14.25" x14ac:dyDescent="0.2">
      <c r="O119" s="406"/>
      <c r="P119" s="406"/>
    </row>
    <row r="120" spans="1:16" x14ac:dyDescent="0.2">
      <c r="B120" s="407" t="s">
        <v>223</v>
      </c>
      <c r="C120" s="408"/>
      <c r="D120" s="408"/>
      <c r="E120" s="409" t="str">
        <f ca="1">IF(AND(E109="Actual",F109&lt;&gt;"Actual"),"Latest Actual","")</f>
        <v>Latest Actual</v>
      </c>
      <c r="F120" s="409" t="str">
        <f t="shared" ref="F120:N120" ca="1" si="11">IF(AND(F109="Actual",G109&lt;&gt;"Actual"),"Latest Actual","")</f>
        <v/>
      </c>
      <c r="G120" s="409" t="str">
        <f t="shared" ca="1" si="11"/>
        <v/>
      </c>
      <c r="H120" s="409" t="str">
        <f t="shared" ca="1" si="11"/>
        <v/>
      </c>
      <c r="I120" s="409" t="str">
        <f t="shared" ca="1" si="11"/>
        <v/>
      </c>
      <c r="J120" s="409" t="str">
        <f t="shared" ca="1" si="11"/>
        <v/>
      </c>
      <c r="K120" s="409" t="str">
        <f t="shared" ca="1" si="11"/>
        <v/>
      </c>
      <c r="L120" s="409" t="str">
        <f t="shared" ca="1" si="11"/>
        <v/>
      </c>
      <c r="M120" s="409" t="str">
        <f t="shared" ca="1" si="11"/>
        <v/>
      </c>
      <c r="N120" s="409" t="str">
        <f t="shared" ca="1" si="11"/>
        <v/>
      </c>
      <c r="O120" s="410"/>
      <c r="P120" s="410"/>
    </row>
    <row r="121" spans="1:16" x14ac:dyDescent="0.2">
      <c r="B121" s="408"/>
      <c r="C121" s="805" t="s">
        <v>21</v>
      </c>
      <c r="D121" s="805"/>
      <c r="E121" s="317" t="s">
        <v>12</v>
      </c>
      <c r="F121" s="317" t="s">
        <v>14</v>
      </c>
      <c r="G121" s="317" t="s">
        <v>15</v>
      </c>
      <c r="H121" s="317" t="s">
        <v>16</v>
      </c>
      <c r="I121" s="317" t="s">
        <v>17</v>
      </c>
      <c r="J121" s="317" t="s">
        <v>18</v>
      </c>
      <c r="K121" s="317" t="s">
        <v>19</v>
      </c>
      <c r="L121" s="317" t="s">
        <v>29</v>
      </c>
      <c r="M121" s="317" t="s">
        <v>30</v>
      </c>
      <c r="N121" s="317" t="s">
        <v>31</v>
      </c>
      <c r="O121" s="411" t="s">
        <v>1</v>
      </c>
      <c r="P121" s="411" t="s">
        <v>380</v>
      </c>
    </row>
    <row r="122" spans="1:16" x14ac:dyDescent="0.2">
      <c r="B122" s="408"/>
      <c r="C122" s="796" t="s">
        <v>2</v>
      </c>
      <c r="D122" s="796"/>
      <c r="E122" s="320">
        <f t="shared" ref="E122:E128" ca="1" si="12">E110-E99</f>
        <v>-3678146.5943987975</v>
      </c>
      <c r="F122" s="320">
        <f t="shared" ref="F122:N122" ca="1" si="13">F110-F99</f>
        <v>-3741737.1113515901</v>
      </c>
      <c r="G122" s="320">
        <f t="shared" ca="1" si="13"/>
        <v>-3822901.0164955659</v>
      </c>
      <c r="H122" s="320">
        <f t="shared" ca="1" si="13"/>
        <v>-3906148.0007347679</v>
      </c>
      <c r="I122" s="320">
        <f t="shared" ca="1" si="13"/>
        <v>-3992456.3103472712</v>
      </c>
      <c r="J122" s="320">
        <f t="shared" ca="1" si="13"/>
        <v>-4081012.3202516176</v>
      </c>
      <c r="K122" s="320">
        <f t="shared" ca="1" si="13"/>
        <v>0</v>
      </c>
      <c r="L122" s="320">
        <f t="shared" ca="1" si="13"/>
        <v>0</v>
      </c>
      <c r="M122" s="320">
        <f t="shared" ca="1" si="13"/>
        <v>0</v>
      </c>
      <c r="N122" s="320">
        <f t="shared" ca="1" si="13"/>
        <v>0</v>
      </c>
      <c r="O122" s="662">
        <f ca="1">SUM(E122:N122)</f>
        <v>-23222401.353579611</v>
      </c>
      <c r="P122" s="662">
        <f ca="1">SUMIF($E$109:$N$109,"Actual",$E122:$N122)</f>
        <v>-3678146.5943987975</v>
      </c>
    </row>
    <row r="123" spans="1:16" x14ac:dyDescent="0.2">
      <c r="B123" s="408"/>
      <c r="C123" s="797" t="s">
        <v>3</v>
      </c>
      <c r="D123" s="797"/>
      <c r="E123" s="323">
        <f t="shared" ca="1" si="12"/>
        <v>-591884.06541356794</v>
      </c>
      <c r="F123" s="323">
        <f t="shared" ref="F123:N123" ca="1" si="14">F111-F100</f>
        <v>-656183.19082334498</v>
      </c>
      <c r="G123" s="323">
        <f t="shared" ca="1" si="14"/>
        <v>-661188.56421200559</v>
      </c>
      <c r="H123" s="323">
        <f t="shared" ca="1" si="14"/>
        <v>-666363.40140220046</v>
      </c>
      <c r="I123" s="323">
        <f t="shared" ca="1" si="14"/>
        <v>-671714.52096783032</v>
      </c>
      <c r="J123" s="323">
        <f t="shared" ca="1" si="14"/>
        <v>-671302.98820133577</v>
      </c>
      <c r="K123" s="323">
        <f t="shared" ca="1" si="14"/>
        <v>0</v>
      </c>
      <c r="L123" s="323">
        <f t="shared" ca="1" si="14"/>
        <v>0</v>
      </c>
      <c r="M123" s="323">
        <f t="shared" ca="1" si="14"/>
        <v>0</v>
      </c>
      <c r="N123" s="323">
        <f t="shared" ca="1" si="14"/>
        <v>0</v>
      </c>
      <c r="O123" s="412">
        <f t="shared" ref="O123:O129" ca="1" si="15">SUM(E123:N123)</f>
        <v>-3918636.7310202848</v>
      </c>
      <c r="P123" s="412">
        <f t="shared" ref="P123:P129" ca="1" si="16">SUMIF($E$109:$N$109,"Actual",$E123:$N123)</f>
        <v>-591884.06541356794</v>
      </c>
    </row>
    <row r="124" spans="1:16" x14ac:dyDescent="0.2">
      <c r="B124" s="408"/>
      <c r="C124" s="797" t="s">
        <v>4</v>
      </c>
      <c r="D124" s="797"/>
      <c r="E124" s="323">
        <f t="shared" ca="1" si="12"/>
        <v>-39250</v>
      </c>
      <c r="F124" s="323">
        <f t="shared" ref="F124:N124" ca="1" si="17">F112-F101</f>
        <v>-39381.5</v>
      </c>
      <c r="G124" s="323">
        <f t="shared" ca="1" si="17"/>
        <v>-39516.458449999998</v>
      </c>
      <c r="H124" s="323">
        <f t="shared" ca="1" si="17"/>
        <v>-39654.966307235001</v>
      </c>
      <c r="I124" s="323">
        <f t="shared" ca="1" si="17"/>
        <v>-39797.116921115281</v>
      </c>
      <c r="J124" s="323">
        <f t="shared" ca="1" si="17"/>
        <v>-39943.006096140612</v>
      </c>
      <c r="K124" s="323">
        <f t="shared" ca="1" si="17"/>
        <v>0</v>
      </c>
      <c r="L124" s="323">
        <f t="shared" ca="1" si="17"/>
        <v>0</v>
      </c>
      <c r="M124" s="323">
        <f t="shared" ca="1" si="17"/>
        <v>0</v>
      </c>
      <c r="N124" s="323">
        <f t="shared" ca="1" si="17"/>
        <v>0</v>
      </c>
      <c r="O124" s="412">
        <f t="shared" ca="1" si="15"/>
        <v>-237543.0477744909</v>
      </c>
      <c r="P124" s="412">
        <f t="shared" ca="1" si="16"/>
        <v>-39250</v>
      </c>
    </row>
    <row r="125" spans="1:16" x14ac:dyDescent="0.2">
      <c r="B125" s="408"/>
      <c r="C125" s="797" t="s">
        <v>483</v>
      </c>
      <c r="D125" s="797"/>
      <c r="E125" s="323">
        <f t="shared" ca="1" si="12"/>
        <v>-2020740.8068265507</v>
      </c>
      <c r="F125" s="323">
        <f t="shared" ref="F125:N125" ca="1" si="18">F113-F102</f>
        <v>-1964938.7469632879</v>
      </c>
      <c r="G125" s="323">
        <f t="shared" ca="1" si="18"/>
        <v>-1996022.2077082878</v>
      </c>
      <c r="H125" s="323">
        <f t="shared" ca="1" si="18"/>
        <v>-1971347.7622478812</v>
      </c>
      <c r="I125" s="323">
        <f t="shared" ca="1" si="18"/>
        <v>-1981580.9532797411</v>
      </c>
      <c r="J125" s="323">
        <f t="shared" ca="1" si="18"/>
        <v>-2059654.1207451827</v>
      </c>
      <c r="K125" s="323">
        <f t="shared" ca="1" si="18"/>
        <v>0</v>
      </c>
      <c r="L125" s="323">
        <f t="shared" ca="1" si="18"/>
        <v>0</v>
      </c>
      <c r="M125" s="323">
        <f t="shared" ca="1" si="18"/>
        <v>0</v>
      </c>
      <c r="N125" s="323">
        <f t="shared" ca="1" si="18"/>
        <v>0</v>
      </c>
      <c r="O125" s="412">
        <f t="shared" ca="1" si="15"/>
        <v>-11994284.597770929</v>
      </c>
      <c r="P125" s="412">
        <f t="shared" ca="1" si="16"/>
        <v>-2020740.8068265507</v>
      </c>
    </row>
    <row r="126" spans="1:16" x14ac:dyDescent="0.2">
      <c r="B126" s="408"/>
      <c r="C126" s="797" t="s">
        <v>514</v>
      </c>
      <c r="D126" s="797"/>
      <c r="E126" s="323">
        <f t="shared" ca="1" si="12"/>
        <v>-107522.53977807656</v>
      </c>
      <c r="F126" s="323">
        <f t="shared" ref="F126:N126" ca="1" si="19">F114-F103</f>
        <v>-112116.09176698039</v>
      </c>
      <c r="G126" s="323">
        <f t="shared" ca="1" si="19"/>
        <v>-116939.32135532942</v>
      </c>
      <c r="H126" s="323">
        <f t="shared" ca="1" si="19"/>
        <v>-122003.7124230959</v>
      </c>
      <c r="I126" s="323">
        <f t="shared" ca="1" si="19"/>
        <v>-127321.3230442507</v>
      </c>
      <c r="J126" s="323">
        <f t="shared" ca="1" si="19"/>
        <v>-132904.81419646324</v>
      </c>
      <c r="K126" s="323">
        <f t="shared" ca="1" si="19"/>
        <v>0</v>
      </c>
      <c r="L126" s="323">
        <f t="shared" ca="1" si="19"/>
        <v>0</v>
      </c>
      <c r="M126" s="323">
        <f t="shared" ca="1" si="19"/>
        <v>0</v>
      </c>
      <c r="N126" s="323">
        <f t="shared" ca="1" si="19"/>
        <v>0</v>
      </c>
      <c r="O126" s="412">
        <f t="shared" ca="1" si="15"/>
        <v>-718807.80256419617</v>
      </c>
      <c r="P126" s="412">
        <f t="shared" ca="1" si="16"/>
        <v>-107522.53977807656</v>
      </c>
    </row>
    <row r="127" spans="1:16" x14ac:dyDescent="0.2">
      <c r="A127" s="330"/>
      <c r="B127" s="408"/>
      <c r="C127" s="797" t="s">
        <v>487</v>
      </c>
      <c r="D127" s="797"/>
      <c r="E127" s="323">
        <f t="shared" ca="1" si="12"/>
        <v>-2345447.8279324733</v>
      </c>
      <c r="F127" s="323">
        <f t="shared" ref="F127:N127" ca="1" si="20">F115-F104</f>
        <v>-2348637.2942759842</v>
      </c>
      <c r="G127" s="323">
        <f t="shared" ca="1" si="20"/>
        <v>-2360361.3703616858</v>
      </c>
      <c r="H127" s="323">
        <f t="shared" ca="1" si="20"/>
        <v>-2372599.7356828386</v>
      </c>
      <c r="I127" s="323">
        <f t="shared" ca="1" si="20"/>
        <v>-2385386.5144957737</v>
      </c>
      <c r="J127" s="323">
        <f t="shared" ca="1" si="20"/>
        <v>-2398743.433750934</v>
      </c>
      <c r="K127" s="323">
        <f t="shared" ca="1" si="20"/>
        <v>0</v>
      </c>
      <c r="L127" s="323">
        <f t="shared" ca="1" si="20"/>
        <v>0</v>
      </c>
      <c r="M127" s="323">
        <f t="shared" ca="1" si="20"/>
        <v>0</v>
      </c>
      <c r="N127" s="323">
        <f t="shared" ca="1" si="20"/>
        <v>0</v>
      </c>
      <c r="O127" s="412">
        <f t="shared" ca="1" si="15"/>
        <v>-14211176.176499687</v>
      </c>
      <c r="P127" s="412">
        <f t="shared" ca="1" si="16"/>
        <v>-2345447.8279324733</v>
      </c>
    </row>
    <row r="128" spans="1:16" x14ac:dyDescent="0.2">
      <c r="A128" s="326"/>
      <c r="B128" s="413"/>
      <c r="C128" s="712" t="s">
        <v>63</v>
      </c>
      <c r="D128" s="386"/>
      <c r="E128" s="323">
        <f t="shared" ca="1" si="12"/>
        <v>-1109281.251646298</v>
      </c>
      <c r="F128" s="323">
        <f t="shared" ref="F128:N128" ca="1" si="21">F116-F105</f>
        <v>-1119959.6289649534</v>
      </c>
      <c r="G128" s="323">
        <f t="shared" ca="1" si="21"/>
        <v>-1138553.0583523228</v>
      </c>
      <c r="H128" s="323">
        <f t="shared" ca="1" si="21"/>
        <v>-1149157.3383416699</v>
      </c>
      <c r="I128" s="323">
        <f t="shared" ca="1" si="21"/>
        <v>-1165523.6017487715</v>
      </c>
      <c r="J128" s="323">
        <f t="shared" ca="1" si="21"/>
        <v>-1191581.3969893926</v>
      </c>
      <c r="K128" s="323">
        <f t="shared" ca="1" si="21"/>
        <v>0</v>
      </c>
      <c r="L128" s="323">
        <f t="shared" ca="1" si="21"/>
        <v>0</v>
      </c>
      <c r="M128" s="323">
        <f t="shared" ca="1" si="21"/>
        <v>0</v>
      </c>
      <c r="N128" s="323">
        <f t="shared" ca="1" si="21"/>
        <v>0</v>
      </c>
      <c r="O128" s="412">
        <f t="shared" ca="1" si="15"/>
        <v>-6874056.2760434076</v>
      </c>
      <c r="P128" s="412">
        <f t="shared" ca="1" si="16"/>
        <v>-1109281.251646298</v>
      </c>
    </row>
    <row r="129" spans="1:16" x14ac:dyDescent="0.2">
      <c r="B129" s="408"/>
      <c r="C129" s="804" t="s">
        <v>1</v>
      </c>
      <c r="D129" s="804"/>
      <c r="E129" s="335">
        <f ca="1">SUM(E122:E128)</f>
        <v>-9892273.0859957635</v>
      </c>
      <c r="F129" s="335">
        <f t="shared" ref="F129:N129" ca="1" si="22">SUM(F122:F128)</f>
        <v>-9982953.5641461406</v>
      </c>
      <c r="G129" s="335">
        <f t="shared" ca="1" si="22"/>
        <v>-10135481.996935198</v>
      </c>
      <c r="H129" s="335">
        <f t="shared" ca="1" si="22"/>
        <v>-10227274.917139689</v>
      </c>
      <c r="I129" s="335">
        <f t="shared" ca="1" si="22"/>
        <v>-10363780.340804754</v>
      </c>
      <c r="J129" s="335">
        <f t="shared" ca="1" si="22"/>
        <v>-10575142.080231067</v>
      </c>
      <c r="K129" s="335">
        <f t="shared" ca="1" si="22"/>
        <v>0</v>
      </c>
      <c r="L129" s="335">
        <f t="shared" ca="1" si="22"/>
        <v>0</v>
      </c>
      <c r="M129" s="335">
        <f t="shared" ca="1" si="22"/>
        <v>0</v>
      </c>
      <c r="N129" s="335">
        <f t="shared" ca="1" si="22"/>
        <v>0</v>
      </c>
      <c r="O129" s="414">
        <f t="shared" ca="1" si="15"/>
        <v>-61176905.985252604</v>
      </c>
      <c r="P129" s="414">
        <f t="shared" ca="1" si="16"/>
        <v>-9892273.0859957635</v>
      </c>
    </row>
    <row r="130" spans="1:16" s="378" customFormat="1" ht="14.25" x14ac:dyDescent="0.2">
      <c r="O130" s="406"/>
      <c r="P130" s="406"/>
    </row>
    <row r="131" spans="1:16" x14ac:dyDescent="0.2">
      <c r="B131" s="407" t="s">
        <v>224</v>
      </c>
      <c r="C131" s="408"/>
      <c r="D131" s="408"/>
      <c r="E131" s="409" t="str">
        <f ca="1">E120</f>
        <v>Latest Actual</v>
      </c>
      <c r="F131" s="409" t="str">
        <f t="shared" ref="F131:N131" ca="1" si="23">F120</f>
        <v/>
      </c>
      <c r="G131" s="409" t="str">
        <f t="shared" ca="1" si="23"/>
        <v/>
      </c>
      <c r="H131" s="409" t="str">
        <f t="shared" ca="1" si="23"/>
        <v/>
      </c>
      <c r="I131" s="409" t="str">
        <f t="shared" ca="1" si="23"/>
        <v/>
      </c>
      <c r="J131" s="409" t="str">
        <f t="shared" ca="1" si="23"/>
        <v/>
      </c>
      <c r="K131" s="409" t="str">
        <f t="shared" ca="1" si="23"/>
        <v/>
      </c>
      <c r="L131" s="409" t="str">
        <f t="shared" ca="1" si="23"/>
        <v/>
      </c>
      <c r="M131" s="409" t="str">
        <f t="shared" ca="1" si="23"/>
        <v/>
      </c>
      <c r="N131" s="409" t="str">
        <f t="shared" ca="1" si="23"/>
        <v/>
      </c>
      <c r="O131" s="415"/>
      <c r="P131" s="415" t="e">
        <f>SUMIF(#REF!,"Actual",$E131:$N131)</f>
        <v>#REF!</v>
      </c>
    </row>
    <row r="132" spans="1:16" x14ac:dyDescent="0.2">
      <c r="B132" s="408"/>
      <c r="C132" s="805" t="s">
        <v>21</v>
      </c>
      <c r="D132" s="805"/>
      <c r="E132" s="317" t="s">
        <v>12</v>
      </c>
      <c r="F132" s="317" t="s">
        <v>14</v>
      </c>
      <c r="G132" s="317" t="s">
        <v>15</v>
      </c>
      <c r="H132" s="317" t="s">
        <v>16</v>
      </c>
      <c r="I132" s="317" t="s">
        <v>17</v>
      </c>
      <c r="J132" s="317" t="s">
        <v>18</v>
      </c>
      <c r="K132" s="317" t="s">
        <v>19</v>
      </c>
      <c r="L132" s="317" t="s">
        <v>29</v>
      </c>
      <c r="M132" s="317" t="s">
        <v>30</v>
      </c>
      <c r="N132" s="317" t="s">
        <v>31</v>
      </c>
      <c r="O132" s="416" t="s">
        <v>1</v>
      </c>
      <c r="P132" s="411" t="s">
        <v>380</v>
      </c>
    </row>
    <row r="133" spans="1:16" x14ac:dyDescent="0.2">
      <c r="B133" s="408"/>
      <c r="C133" s="796" t="s">
        <v>2</v>
      </c>
      <c r="D133" s="796"/>
      <c r="E133" s="417">
        <f ca="1">IF((E122=E99),"-",IF(E99=0,"N/A",E122/E99))</f>
        <v>-1</v>
      </c>
      <c r="F133" s="417">
        <f t="shared" ref="F133:P133" ca="1" si="24">IF((F122=F99),"-",IF(F99=0,"N/A",F122/F99))</f>
        <v>-1</v>
      </c>
      <c r="G133" s="417">
        <f t="shared" ca="1" si="24"/>
        <v>-1</v>
      </c>
      <c r="H133" s="417">
        <f t="shared" ca="1" si="24"/>
        <v>-1</v>
      </c>
      <c r="I133" s="417">
        <f t="shared" ca="1" si="24"/>
        <v>-1</v>
      </c>
      <c r="J133" s="417">
        <f t="shared" ca="1" si="24"/>
        <v>-1</v>
      </c>
      <c r="K133" s="417" t="str">
        <f t="shared" ca="1" si="24"/>
        <v>-</v>
      </c>
      <c r="L133" s="417" t="str">
        <f t="shared" ca="1" si="24"/>
        <v>-</v>
      </c>
      <c r="M133" s="417" t="str">
        <f t="shared" ca="1" si="24"/>
        <v>-</v>
      </c>
      <c r="N133" s="417" t="str">
        <f t="shared" ca="1" si="24"/>
        <v>-</v>
      </c>
      <c r="O133" s="418">
        <f t="shared" ca="1" si="24"/>
        <v>-1</v>
      </c>
      <c r="P133" s="419">
        <f t="shared" ca="1" si="24"/>
        <v>-1</v>
      </c>
    </row>
    <row r="134" spans="1:16" x14ac:dyDescent="0.2">
      <c r="B134" s="408"/>
      <c r="C134" s="797" t="s">
        <v>3</v>
      </c>
      <c r="D134" s="797"/>
      <c r="E134" s="417">
        <f t="shared" ref="E134:P134" ca="1" si="25">IF((E123=E100),"-",IF(E100=0,"N/A",E123/E100))</f>
        <v>-1</v>
      </c>
      <c r="F134" s="417">
        <f t="shared" ca="1" si="25"/>
        <v>-1</v>
      </c>
      <c r="G134" s="417">
        <f t="shared" ca="1" si="25"/>
        <v>-1</v>
      </c>
      <c r="H134" s="417">
        <f t="shared" ca="1" si="25"/>
        <v>-1</v>
      </c>
      <c r="I134" s="417">
        <f t="shared" ca="1" si="25"/>
        <v>-1</v>
      </c>
      <c r="J134" s="417">
        <f t="shared" ca="1" si="25"/>
        <v>-1</v>
      </c>
      <c r="K134" s="417" t="str">
        <f t="shared" ca="1" si="25"/>
        <v>-</v>
      </c>
      <c r="L134" s="417" t="str">
        <f t="shared" ca="1" si="25"/>
        <v>-</v>
      </c>
      <c r="M134" s="417" t="str">
        <f t="shared" ca="1" si="25"/>
        <v>-</v>
      </c>
      <c r="N134" s="417" t="str">
        <f t="shared" ca="1" si="25"/>
        <v>-</v>
      </c>
      <c r="O134" s="418">
        <f t="shared" ca="1" si="25"/>
        <v>-1</v>
      </c>
      <c r="P134" s="419">
        <f t="shared" ca="1" si="25"/>
        <v>-1</v>
      </c>
    </row>
    <row r="135" spans="1:16" x14ac:dyDescent="0.2">
      <c r="B135" s="408"/>
      <c r="C135" s="797" t="s">
        <v>4</v>
      </c>
      <c r="D135" s="797"/>
      <c r="E135" s="417">
        <f t="shared" ref="E135:P135" ca="1" si="26">IF((E124=E101),"-",IF(E101=0,"N/A",E124/E101))</f>
        <v>-1</v>
      </c>
      <c r="F135" s="417">
        <f t="shared" ca="1" si="26"/>
        <v>-1</v>
      </c>
      <c r="G135" s="417">
        <f t="shared" ca="1" si="26"/>
        <v>-1</v>
      </c>
      <c r="H135" s="417">
        <f t="shared" ca="1" si="26"/>
        <v>-1</v>
      </c>
      <c r="I135" s="417">
        <f t="shared" ca="1" si="26"/>
        <v>-1</v>
      </c>
      <c r="J135" s="417">
        <f t="shared" ca="1" si="26"/>
        <v>-1</v>
      </c>
      <c r="K135" s="417" t="str">
        <f t="shared" ca="1" si="26"/>
        <v>-</v>
      </c>
      <c r="L135" s="417" t="str">
        <f t="shared" ca="1" si="26"/>
        <v>-</v>
      </c>
      <c r="M135" s="417" t="str">
        <f t="shared" ca="1" si="26"/>
        <v>-</v>
      </c>
      <c r="N135" s="417" t="str">
        <f t="shared" ca="1" si="26"/>
        <v>-</v>
      </c>
      <c r="O135" s="418">
        <f t="shared" ca="1" si="26"/>
        <v>-1</v>
      </c>
      <c r="P135" s="419">
        <f t="shared" ca="1" si="26"/>
        <v>-1</v>
      </c>
    </row>
    <row r="136" spans="1:16" x14ac:dyDescent="0.2">
      <c r="B136" s="408"/>
      <c r="C136" s="797" t="s">
        <v>483</v>
      </c>
      <c r="D136" s="797"/>
      <c r="E136" s="417">
        <f t="shared" ref="E136:P136" ca="1" si="27">IF((E125=E102),"-",IF(E102=0,"N/A",E125/E102))</f>
        <v>-1</v>
      </c>
      <c r="F136" s="417">
        <f t="shared" ca="1" si="27"/>
        <v>-1</v>
      </c>
      <c r="G136" s="417">
        <f t="shared" ca="1" si="27"/>
        <v>-1</v>
      </c>
      <c r="H136" s="417">
        <f t="shared" ca="1" si="27"/>
        <v>-1</v>
      </c>
      <c r="I136" s="417">
        <f t="shared" ca="1" si="27"/>
        <v>-1</v>
      </c>
      <c r="J136" s="417">
        <f t="shared" ca="1" si="27"/>
        <v>-1</v>
      </c>
      <c r="K136" s="417" t="str">
        <f t="shared" ca="1" si="27"/>
        <v>-</v>
      </c>
      <c r="L136" s="417" t="str">
        <f t="shared" ca="1" si="27"/>
        <v>-</v>
      </c>
      <c r="M136" s="417" t="str">
        <f t="shared" ca="1" si="27"/>
        <v>-</v>
      </c>
      <c r="N136" s="417" t="str">
        <f t="shared" ca="1" si="27"/>
        <v>-</v>
      </c>
      <c r="O136" s="418">
        <f t="shared" ca="1" si="27"/>
        <v>-1</v>
      </c>
      <c r="P136" s="419">
        <f t="shared" ca="1" si="27"/>
        <v>-1</v>
      </c>
    </row>
    <row r="137" spans="1:16" x14ac:dyDescent="0.2">
      <c r="B137" s="408"/>
      <c r="C137" s="797" t="s">
        <v>514</v>
      </c>
      <c r="D137" s="797"/>
      <c r="E137" s="417">
        <f t="shared" ref="E137:P137" ca="1" si="28">IF((E126=E103),"-",IF(E103=0,"N/A",E126/E103))</f>
        <v>-1</v>
      </c>
      <c r="F137" s="417">
        <f t="shared" ca="1" si="28"/>
        <v>-1</v>
      </c>
      <c r="G137" s="417">
        <f t="shared" ca="1" si="28"/>
        <v>-1</v>
      </c>
      <c r="H137" s="417">
        <f t="shared" ca="1" si="28"/>
        <v>-1</v>
      </c>
      <c r="I137" s="417">
        <f t="shared" ca="1" si="28"/>
        <v>-1</v>
      </c>
      <c r="J137" s="417">
        <f t="shared" ca="1" si="28"/>
        <v>-1</v>
      </c>
      <c r="K137" s="417" t="str">
        <f t="shared" ca="1" si="28"/>
        <v>-</v>
      </c>
      <c r="L137" s="417" t="str">
        <f t="shared" ca="1" si="28"/>
        <v>-</v>
      </c>
      <c r="M137" s="417" t="str">
        <f t="shared" ca="1" si="28"/>
        <v>-</v>
      </c>
      <c r="N137" s="417" t="str">
        <f t="shared" ca="1" si="28"/>
        <v>-</v>
      </c>
      <c r="O137" s="418">
        <f t="shared" ca="1" si="28"/>
        <v>-1</v>
      </c>
      <c r="P137" s="419">
        <f t="shared" ca="1" si="28"/>
        <v>-1</v>
      </c>
    </row>
    <row r="138" spans="1:16" x14ac:dyDescent="0.2">
      <c r="A138" s="330"/>
      <c r="B138" s="408"/>
      <c r="C138" s="797" t="s">
        <v>487</v>
      </c>
      <c r="D138" s="797"/>
      <c r="E138" s="417">
        <f t="shared" ref="E138:P138" ca="1" si="29">IF((E127=E104),"-",IF(E104=0,"N/A",E127/E104))</f>
        <v>-1</v>
      </c>
      <c r="F138" s="417">
        <f t="shared" ca="1" si="29"/>
        <v>-1</v>
      </c>
      <c r="G138" s="417">
        <f t="shared" ca="1" si="29"/>
        <v>-1</v>
      </c>
      <c r="H138" s="417">
        <f t="shared" ca="1" si="29"/>
        <v>-1</v>
      </c>
      <c r="I138" s="417">
        <f t="shared" ca="1" si="29"/>
        <v>-1</v>
      </c>
      <c r="J138" s="417">
        <f t="shared" ca="1" si="29"/>
        <v>-1</v>
      </c>
      <c r="K138" s="417" t="str">
        <f t="shared" ca="1" si="29"/>
        <v>-</v>
      </c>
      <c r="L138" s="417" t="str">
        <f t="shared" ca="1" si="29"/>
        <v>-</v>
      </c>
      <c r="M138" s="417" t="str">
        <f t="shared" ca="1" si="29"/>
        <v>-</v>
      </c>
      <c r="N138" s="417" t="str">
        <f t="shared" ca="1" si="29"/>
        <v>-</v>
      </c>
      <c r="O138" s="418">
        <f t="shared" ca="1" si="29"/>
        <v>-1</v>
      </c>
      <c r="P138" s="419">
        <f t="shared" ca="1" si="29"/>
        <v>-1</v>
      </c>
    </row>
    <row r="139" spans="1:16" x14ac:dyDescent="0.2">
      <c r="A139" s="326"/>
      <c r="B139" s="413"/>
      <c r="C139" s="712" t="s">
        <v>63</v>
      </c>
      <c r="D139" s="386"/>
      <c r="E139" s="417">
        <f t="shared" ref="E139:P139" ca="1" si="30">IF((E128=E105),"-",IF(E105=0,"N/A",E128/E105))</f>
        <v>-1</v>
      </c>
      <c r="F139" s="417">
        <f t="shared" ca="1" si="30"/>
        <v>-1</v>
      </c>
      <c r="G139" s="417">
        <f t="shared" ca="1" si="30"/>
        <v>-1</v>
      </c>
      <c r="H139" s="417">
        <f t="shared" ca="1" si="30"/>
        <v>-1</v>
      </c>
      <c r="I139" s="417">
        <f t="shared" ca="1" si="30"/>
        <v>-1</v>
      </c>
      <c r="J139" s="417">
        <f t="shared" ca="1" si="30"/>
        <v>-1</v>
      </c>
      <c r="K139" s="417" t="str">
        <f t="shared" ca="1" si="30"/>
        <v>-</v>
      </c>
      <c r="L139" s="417" t="str">
        <f t="shared" ca="1" si="30"/>
        <v>-</v>
      </c>
      <c r="M139" s="417" t="str">
        <f t="shared" ca="1" si="30"/>
        <v>-</v>
      </c>
      <c r="N139" s="417" t="str">
        <f t="shared" ca="1" si="30"/>
        <v>-</v>
      </c>
      <c r="O139" s="418">
        <f t="shared" ca="1" si="30"/>
        <v>-1</v>
      </c>
      <c r="P139" s="419">
        <f t="shared" ca="1" si="30"/>
        <v>-1</v>
      </c>
    </row>
    <row r="140" spans="1:16" x14ac:dyDescent="0.2">
      <c r="B140" s="408"/>
      <c r="C140" s="804" t="s">
        <v>1</v>
      </c>
      <c r="D140" s="804"/>
      <c r="E140" s="420">
        <f t="shared" ref="E140:P140" ca="1" si="31">IF((E129=E106),"-",IF(E106=0,"N/A",E129/E106))</f>
        <v>-1</v>
      </c>
      <c r="F140" s="420">
        <f t="shared" ca="1" si="31"/>
        <v>-1</v>
      </c>
      <c r="G140" s="420">
        <f t="shared" ca="1" si="31"/>
        <v>-1</v>
      </c>
      <c r="H140" s="420">
        <f t="shared" ca="1" si="31"/>
        <v>-1</v>
      </c>
      <c r="I140" s="420">
        <f t="shared" ca="1" si="31"/>
        <v>-1</v>
      </c>
      <c r="J140" s="420">
        <f t="shared" ca="1" si="31"/>
        <v>-1</v>
      </c>
      <c r="K140" s="420" t="str">
        <f t="shared" ca="1" si="31"/>
        <v>-</v>
      </c>
      <c r="L140" s="420" t="str">
        <f t="shared" ca="1" si="31"/>
        <v>-</v>
      </c>
      <c r="M140" s="420" t="str">
        <f t="shared" ca="1" si="31"/>
        <v>-</v>
      </c>
      <c r="N140" s="420" t="str">
        <f t="shared" ca="1" si="31"/>
        <v>-</v>
      </c>
      <c r="O140" s="421">
        <f t="shared" ca="1" si="31"/>
        <v>-1</v>
      </c>
      <c r="P140" s="421">
        <f t="shared" ca="1" si="31"/>
        <v>-1</v>
      </c>
    </row>
    <row r="141" spans="1:16" s="378" customFormat="1" ht="14.25" x14ac:dyDescent="0.2">
      <c r="O141" s="406"/>
      <c r="P141" s="406"/>
    </row>
    <row r="142" spans="1:16" s="206" customFormat="1" ht="14.25" x14ac:dyDescent="0.2"/>
    <row r="143" spans="1:16" s="206" customFormat="1" ht="15" x14ac:dyDescent="0.25">
      <c r="B143" s="270" t="s">
        <v>352</v>
      </c>
    </row>
    <row r="144" spans="1:16" s="378" customFormat="1" ht="14.25" x14ac:dyDescent="0.2">
      <c r="B144" s="288"/>
      <c r="C144" s="288"/>
      <c r="D144" s="288"/>
      <c r="E144" s="381" t="str">
        <f ca="1">E96</f>
        <v>Period 1</v>
      </c>
      <c r="F144" s="381" t="str">
        <f t="shared" ref="F144:N144" ca="1" si="32">F96</f>
        <v>Period 2</v>
      </c>
      <c r="G144" s="381" t="str">
        <f t="shared" ca="1" si="32"/>
        <v>Period 3</v>
      </c>
      <c r="H144" s="381" t="str">
        <f t="shared" ca="1" si="32"/>
        <v>Period 4</v>
      </c>
      <c r="I144" s="381" t="str">
        <f t="shared" ca="1" si="32"/>
        <v>Period 5</v>
      </c>
      <c r="J144" s="381" t="str">
        <f t="shared" ca="1" si="32"/>
        <v>Period 6</v>
      </c>
      <c r="K144" s="381" t="str">
        <f t="shared" ca="1" si="32"/>
        <v>Period 7</v>
      </c>
      <c r="L144" s="381" t="str">
        <f t="shared" ca="1" si="32"/>
        <v>Period 8</v>
      </c>
      <c r="M144" s="381" t="str">
        <f t="shared" ca="1" si="32"/>
        <v>Period 9</v>
      </c>
      <c r="N144" s="381" t="str">
        <f t="shared" ca="1" si="32"/>
        <v>Period 10</v>
      </c>
      <c r="O144" s="382" t="s">
        <v>1</v>
      </c>
      <c r="P144" s="382" t="s">
        <v>225</v>
      </c>
    </row>
    <row r="145" spans="2:16" s="378" customFormat="1" ht="14.25" x14ac:dyDescent="0.2">
      <c r="B145" s="399" t="s">
        <v>221</v>
      </c>
      <c r="C145" s="400"/>
      <c r="D145" s="400"/>
      <c r="E145" s="653" t="str">
        <f t="shared" ref="E145:N146" ca="1" si="33">E97</f>
        <v>Jan-17 - Dec-17</v>
      </c>
      <c r="F145" s="653" t="str">
        <f t="shared" ca="1" si="33"/>
        <v>Jan-18 - Dec-18</v>
      </c>
      <c r="G145" s="653" t="str">
        <f t="shared" ca="1" si="33"/>
        <v>Jan-19 - Dec-19</v>
      </c>
      <c r="H145" s="653" t="str">
        <f t="shared" ca="1" si="33"/>
        <v>Jan-20 - Dec-20</v>
      </c>
      <c r="I145" s="653" t="str">
        <f t="shared" ca="1" si="33"/>
        <v>Jan-21 - Dec-21</v>
      </c>
      <c r="J145" s="653" t="str">
        <f t="shared" ca="1" si="33"/>
        <v>Jan-22 - Dec-22</v>
      </c>
      <c r="K145" s="653" t="str">
        <f t="shared" ca="1" si="33"/>
        <v xml:space="preserve"> - </v>
      </c>
      <c r="L145" s="653" t="str">
        <f t="shared" ca="1" si="33"/>
        <v xml:space="preserve"> - </v>
      </c>
      <c r="M145" s="653" t="str">
        <f t="shared" ca="1" si="33"/>
        <v xml:space="preserve"> - </v>
      </c>
      <c r="N145" s="653" t="str">
        <f t="shared" ca="1" si="33"/>
        <v xml:space="preserve"> - </v>
      </c>
      <c r="O145" s="401"/>
      <c r="P145" s="288"/>
    </row>
    <row r="146" spans="2:16" x14ac:dyDescent="0.2">
      <c r="B146" s="400"/>
      <c r="C146" s="805"/>
      <c r="D146" s="805"/>
      <c r="E146" s="383" t="str">
        <f t="shared" ca="1" si="33"/>
        <v>Budget</v>
      </c>
      <c r="F146" s="383" t="str">
        <f t="shared" ca="1" si="33"/>
        <v>Budget</v>
      </c>
      <c r="G146" s="383" t="str">
        <f t="shared" ca="1" si="33"/>
        <v>Budget</v>
      </c>
      <c r="H146" s="383" t="str">
        <f t="shared" ca="1" si="33"/>
        <v>Budget</v>
      </c>
      <c r="I146" s="383" t="str">
        <f t="shared" ca="1" si="33"/>
        <v>Budget</v>
      </c>
      <c r="J146" s="383" t="str">
        <f t="shared" ca="1" si="33"/>
        <v>Budget</v>
      </c>
      <c r="K146" s="383" t="str">
        <f t="shared" ca="1" si="33"/>
        <v>Budget</v>
      </c>
      <c r="L146" s="383" t="str">
        <f t="shared" ca="1" si="33"/>
        <v>Budget</v>
      </c>
      <c r="M146" s="383" t="str">
        <f t="shared" ca="1" si="33"/>
        <v>Budget</v>
      </c>
      <c r="N146" s="383" t="str">
        <f t="shared" ca="1" si="33"/>
        <v>Budget</v>
      </c>
      <c r="O146" s="384"/>
      <c r="P146" s="384"/>
    </row>
    <row r="147" spans="2:16" x14ac:dyDescent="0.2">
      <c r="B147" s="400"/>
      <c r="C147" s="441" t="str">
        <f>'Financial Summary &amp; Reporting'!B43</f>
        <v>CIAT</v>
      </c>
      <c r="D147" s="385"/>
      <c r="E147" s="320">
        <f ca="1">OFFSET(INDIRECT(VLOOKUP($H$91,Config!$B$66:$AB$86,7,FALSE)),ROW(E147)-ROW($E$147),COLUMN(E147)-COLUMN($E$147))</f>
        <v>1151098.3392862971</v>
      </c>
      <c r="F147" s="320">
        <f ca="1">OFFSET(INDIRECT(VLOOKUP($H$91,Config!$B$66:$AB$86,7,FALSE)),ROW(F147)-ROW($E$147),COLUMN(F147)-COLUMN($E$147))</f>
        <v>1161211.192482949</v>
      </c>
      <c r="G147" s="320">
        <f ca="1">OFFSET(INDIRECT(VLOOKUP($H$91,Config!$B$66:$AB$86,7,FALSE)),ROW(G147)-ROW($E$147),COLUMN(G147)-COLUMN($E$147))</f>
        <v>1171728.6773187269</v>
      </c>
      <c r="H147" s="320">
        <f ca="1">OFFSET(INDIRECT(VLOOKUP($H$91,Config!$B$66:$AB$86,7,FALSE)),ROW(H147)-ROW($E$147),COLUMN(H147)-COLUMN($E$147))</f>
        <v>1182667.6827695589</v>
      </c>
      <c r="I147" s="320">
        <f ca="1">OFFSET(INDIRECT(VLOOKUP($H$91,Config!$B$66:$AB$86,7,FALSE)),ROW(I147)-ROW($E$147),COLUMN(I147)-COLUMN($E$147))</f>
        <v>1194045.8225126243</v>
      </c>
      <c r="J147" s="320">
        <f ca="1">OFFSET(INDIRECT(VLOOKUP($H$91,Config!$B$66:$AB$86,7,FALSE)),ROW(J147)-ROW($E$147),COLUMN(J147)-COLUMN($E$147))</f>
        <v>1205881.4666506487</v>
      </c>
      <c r="K147" s="320">
        <f ca="1">OFFSET(INDIRECT(VLOOKUP($H$91,Config!$B$66:$AB$86,7,FALSE)),ROW(K147)-ROW($E$147),COLUMN(K147)-COLUMN($E$147))</f>
        <v>0</v>
      </c>
      <c r="L147" s="320">
        <f ca="1">OFFSET(INDIRECT(VLOOKUP($H$91,Config!$B$66:$AB$86,7,FALSE)),ROW(L147)-ROW($E$147),COLUMN(L147)-COLUMN($E$147))</f>
        <v>0</v>
      </c>
      <c r="M147" s="320">
        <f ca="1">OFFSET(INDIRECT(VLOOKUP($H$91,Config!$B$66:$AB$86,7,FALSE)),ROW(M147)-ROW($E$147),COLUMN(M147)-COLUMN($E$147))</f>
        <v>0</v>
      </c>
      <c r="N147" s="320">
        <f ca="1">OFFSET(INDIRECT(VLOOKUP($H$91,Config!$B$66:$AB$86,7,FALSE)),ROW(N147)-ROW($E$147),COLUMN(N147)-COLUMN($E$147))</f>
        <v>0</v>
      </c>
      <c r="O147" s="320">
        <f ca="1">SUM(E147:N147)</f>
        <v>7066633.1810208047</v>
      </c>
      <c r="P147" s="320">
        <f ca="1">SUMIF($E$109:$N$109,"Actual",$E147:$N147)</f>
        <v>1151098.3392862971</v>
      </c>
    </row>
    <row r="148" spans="2:16" x14ac:dyDescent="0.2">
      <c r="B148" s="400"/>
      <c r="C148" s="443" t="str">
        <f>'Financial Summary &amp; Reporting'!B44</f>
        <v>AFRICARICE</v>
      </c>
      <c r="D148" s="386"/>
      <c r="E148" s="323">
        <f ca="1">OFFSET(INDIRECT(VLOOKUP($H$91,Config!$B$66:$AB$86,7,FALSE)),ROW(E148)-ROW($E$147),COLUMN(E148)-COLUMN($E$147))</f>
        <v>0</v>
      </c>
      <c r="F148" s="323">
        <f ca="1">OFFSET(INDIRECT(VLOOKUP($H$91,Config!$B$66:$AB$86,7,FALSE)),ROW(F148)-ROW($E$147),COLUMN(F148)-COLUMN($E$147))</f>
        <v>0</v>
      </c>
      <c r="G148" s="323">
        <f ca="1">OFFSET(INDIRECT(VLOOKUP($H$91,Config!$B$66:$AB$86,7,FALSE)),ROW(G148)-ROW($E$147),COLUMN(G148)-COLUMN($E$147))</f>
        <v>0</v>
      </c>
      <c r="H148" s="323">
        <f ca="1">OFFSET(INDIRECT(VLOOKUP($H$91,Config!$B$66:$AB$86,7,FALSE)),ROW(H148)-ROW($E$147),COLUMN(H148)-COLUMN($E$147))</f>
        <v>0</v>
      </c>
      <c r="I148" s="323">
        <f ca="1">OFFSET(INDIRECT(VLOOKUP($H$91,Config!$B$66:$AB$86,7,FALSE)),ROW(I148)-ROW($E$147),COLUMN(I148)-COLUMN($E$147))</f>
        <v>0</v>
      </c>
      <c r="J148" s="323">
        <f ca="1">OFFSET(INDIRECT(VLOOKUP($H$91,Config!$B$66:$AB$86,7,FALSE)),ROW(J148)-ROW($E$147),COLUMN(J148)-COLUMN($E$147))</f>
        <v>0</v>
      </c>
      <c r="K148" s="323">
        <f ca="1">OFFSET(INDIRECT(VLOOKUP($H$91,Config!$B$66:$AB$86,7,FALSE)),ROW(K148)-ROW($E$147),COLUMN(K148)-COLUMN($E$147))</f>
        <v>0</v>
      </c>
      <c r="L148" s="323">
        <f ca="1">OFFSET(INDIRECT(VLOOKUP($H$91,Config!$B$66:$AB$86,7,FALSE)),ROW(L148)-ROW($E$147),COLUMN(L148)-COLUMN($E$147))</f>
        <v>0</v>
      </c>
      <c r="M148" s="323">
        <f ca="1">OFFSET(INDIRECT(VLOOKUP($H$91,Config!$B$66:$AB$86,7,FALSE)),ROW(M148)-ROW($E$147),COLUMN(M148)-COLUMN($E$147))</f>
        <v>0</v>
      </c>
      <c r="N148" s="323">
        <f ca="1">OFFSET(INDIRECT(VLOOKUP($H$91,Config!$B$66:$AB$86,7,FALSE)),ROW(N148)-ROW($E$147),COLUMN(N148)-COLUMN($E$147))</f>
        <v>0</v>
      </c>
      <c r="O148" s="323">
        <f t="shared" ref="O148:O166" ca="1" si="34">SUM(E148:N148)</f>
        <v>0</v>
      </c>
      <c r="P148" s="323">
        <f t="shared" ref="P148:P167" ca="1" si="35">SUMIF($E$109:$N$109,"Actual",$E148:$N148)</f>
        <v>0</v>
      </c>
    </row>
    <row r="149" spans="2:16" x14ac:dyDescent="0.2">
      <c r="B149" s="400"/>
      <c r="C149" s="443" t="str">
        <f>'Financial Summary &amp; Reporting'!B45</f>
        <v>BIOVERSITY</v>
      </c>
      <c r="D149" s="386"/>
      <c r="E149" s="323">
        <f ca="1">OFFSET(INDIRECT(VLOOKUP($H$91,Config!$B$66:$AB$86,7,FALSE)),ROW(E149)-ROW($E$147),COLUMN(E149)-COLUMN($E$147))</f>
        <v>425077.84522539075</v>
      </c>
      <c r="F149" s="323">
        <f ca="1">OFFSET(INDIRECT(VLOOKUP($H$91,Config!$B$66:$AB$86,7,FALSE)),ROW(F149)-ROW($E$147),COLUMN(F149)-COLUMN($E$147))</f>
        <v>466386.28051233635</v>
      </c>
      <c r="G149" s="323">
        <f ca="1">OFFSET(INDIRECT(VLOOKUP($H$91,Config!$B$66:$AB$86,7,FALSE)),ROW(G149)-ROW($E$147),COLUMN(G149)-COLUMN($E$147))</f>
        <v>480481.97283938399</v>
      </c>
      <c r="H149" s="323">
        <f ca="1">OFFSET(INDIRECT(VLOOKUP($H$91,Config!$B$66:$AB$86,7,FALSE)),ROW(H149)-ROW($E$147),COLUMN(H149)-COLUMN($E$147))</f>
        <v>495000.53582929925</v>
      </c>
      <c r="I149" s="323">
        <f ca="1">OFFSET(INDIRECT(VLOOKUP($H$91,Config!$B$66:$AB$86,7,FALSE)),ROW(I149)-ROW($E$147),COLUMN(I149)-COLUMN($E$147))</f>
        <v>509954.65720612276</v>
      </c>
      <c r="J149" s="323">
        <f ca="1">OFFSET(INDIRECT(VLOOKUP($H$91,Config!$B$66:$AB$86,7,FALSE)),ROW(J149)-ROW($E$147),COLUMN(J149)-COLUMN($E$147))</f>
        <v>525357.39787521062</v>
      </c>
      <c r="K149" s="323">
        <f ca="1">OFFSET(INDIRECT(VLOOKUP($H$91,Config!$B$66:$AB$86,7,FALSE)),ROW(K149)-ROW($E$147),COLUMN(K149)-COLUMN($E$147))</f>
        <v>0</v>
      </c>
      <c r="L149" s="323">
        <f ca="1">OFFSET(INDIRECT(VLOOKUP($H$91,Config!$B$66:$AB$86,7,FALSE)),ROW(L149)-ROW($E$147),COLUMN(L149)-COLUMN($E$147))</f>
        <v>0</v>
      </c>
      <c r="M149" s="323">
        <f ca="1">OFFSET(INDIRECT(VLOOKUP($H$91,Config!$B$66:$AB$86,7,FALSE)),ROW(M149)-ROW($E$147),COLUMN(M149)-COLUMN($E$147))</f>
        <v>0</v>
      </c>
      <c r="N149" s="323">
        <f ca="1">OFFSET(INDIRECT(VLOOKUP($H$91,Config!$B$66:$AB$86,7,FALSE)),ROW(N149)-ROW($E$147),COLUMN(N149)-COLUMN($E$147))</f>
        <v>0</v>
      </c>
      <c r="O149" s="323">
        <f t="shared" ca="1" si="34"/>
        <v>2902258.6894877437</v>
      </c>
      <c r="P149" s="323">
        <f t="shared" ca="1" si="35"/>
        <v>425077.84522539075</v>
      </c>
    </row>
    <row r="150" spans="2:16" x14ac:dyDescent="0.2">
      <c r="B150" s="400"/>
      <c r="C150" s="443" t="str">
        <f>'Financial Summary &amp; Reporting'!B46</f>
        <v>CIFOR</v>
      </c>
      <c r="D150" s="386"/>
      <c r="E150" s="323">
        <f ca="1">OFFSET(INDIRECT(VLOOKUP($H$91,Config!$B$66:$AB$86,7,FALSE)),ROW(E150)-ROW($E$147),COLUMN(E150)-COLUMN($E$147))</f>
        <v>15000.300468493002</v>
      </c>
      <c r="F150" s="323">
        <f ca="1">OFFSET(INDIRECT(VLOOKUP($H$91,Config!$B$66:$AB$86,7,FALSE)),ROW(F150)-ROW($E$147),COLUMN(F150)-COLUMN($E$147))</f>
        <v>15647.840301020151</v>
      </c>
      <c r="G150" s="323">
        <f ca="1">OFFSET(INDIRECT(VLOOKUP($H$91,Config!$B$66:$AB$86,7,FALSE)),ROW(G150)-ROW($E$147),COLUMN(G150)-COLUMN($E$147))</f>
        <v>16327.757125173659</v>
      </c>
      <c r="H150" s="323">
        <f ca="1">OFFSET(INDIRECT(VLOOKUP($H$91,Config!$B$66:$AB$86,7,FALSE)),ROW(H150)-ROW($E$147),COLUMN(H150)-COLUMN($E$147))</f>
        <v>17041.669790534845</v>
      </c>
      <c r="I150" s="323">
        <f ca="1">OFFSET(INDIRECT(VLOOKUP($H$91,Config!$B$66:$AB$86,7,FALSE)),ROW(I150)-ROW($E$147),COLUMN(I150)-COLUMN($E$147))</f>
        <v>17791.278089164083</v>
      </c>
      <c r="J150" s="323">
        <f ca="1">OFFSET(INDIRECT(VLOOKUP($H$91,Config!$B$66:$AB$86,7,FALSE)),ROW(J150)-ROW($E$147),COLUMN(J150)-COLUMN($E$147))</f>
        <v>18578.366802724791</v>
      </c>
      <c r="K150" s="323">
        <f ca="1">OFFSET(INDIRECT(VLOOKUP($H$91,Config!$B$66:$AB$86,7,FALSE)),ROW(K150)-ROW($E$147),COLUMN(K150)-COLUMN($E$147))</f>
        <v>0</v>
      </c>
      <c r="L150" s="323">
        <f ca="1">OFFSET(INDIRECT(VLOOKUP($H$91,Config!$B$66:$AB$86,7,FALSE)),ROW(L150)-ROW($E$147),COLUMN(L150)-COLUMN($E$147))</f>
        <v>0</v>
      </c>
      <c r="M150" s="323">
        <f ca="1">OFFSET(INDIRECT(VLOOKUP($H$91,Config!$B$66:$AB$86,7,FALSE)),ROW(M150)-ROW($E$147),COLUMN(M150)-COLUMN($E$147))</f>
        <v>0</v>
      </c>
      <c r="N150" s="323">
        <f ca="1">OFFSET(INDIRECT(VLOOKUP($H$91,Config!$B$66:$AB$86,7,FALSE)),ROW(N150)-ROW($E$147),COLUMN(N150)-COLUMN($E$147))</f>
        <v>0</v>
      </c>
      <c r="O150" s="323">
        <f t="shared" ca="1" si="34"/>
        <v>100387.21257711053</v>
      </c>
      <c r="P150" s="323">
        <f t="shared" ca="1" si="35"/>
        <v>15000.300468493002</v>
      </c>
    </row>
    <row r="151" spans="2:16" x14ac:dyDescent="0.2">
      <c r="B151" s="400"/>
      <c r="C151" s="443" t="str">
        <f>'Financial Summary &amp; Reporting'!B47</f>
        <v>CIMMYT</v>
      </c>
      <c r="D151" s="386"/>
      <c r="E151" s="323">
        <f ca="1">OFFSET(INDIRECT(VLOOKUP($H$91,Config!$B$66:$AB$86,7,FALSE)),ROW(E151)-ROW($E$147),COLUMN(E151)-COLUMN($E$147))</f>
        <v>1047897.517921218</v>
      </c>
      <c r="F151" s="323">
        <f ca="1">OFFSET(INDIRECT(VLOOKUP($H$91,Config!$B$66:$AB$86,7,FALSE)),ROW(F151)-ROW($E$147),COLUMN(F151)-COLUMN($E$147))</f>
        <v>1048426.0724672789</v>
      </c>
      <c r="G151" s="323">
        <f ca="1">OFFSET(INDIRECT(VLOOKUP($H$91,Config!$B$66:$AB$86,7,FALSE)),ROW(G151)-ROW($E$147),COLUMN(G151)-COLUMN($E$147))</f>
        <v>1098354.8246906428</v>
      </c>
      <c r="H151" s="323">
        <f ca="1">OFFSET(INDIRECT(VLOOKUP($H$91,Config!$B$66:$AB$86,7,FALSE)),ROW(H151)-ROW($E$147),COLUMN(H151)-COLUMN($E$147))</f>
        <v>1102299.5529831753</v>
      </c>
      <c r="I151" s="323">
        <f ca="1">OFFSET(INDIRECT(VLOOKUP($H$91,Config!$B$66:$AB$86,7,FALSE)),ROW(I151)-ROW($E$147),COLUMN(I151)-COLUMN($E$147))</f>
        <v>1148272.5310520739</v>
      </c>
      <c r="J151" s="323">
        <f ca="1">OFFSET(INDIRECT(VLOOKUP($H$91,Config!$B$66:$AB$86,7,FALSE)),ROW(J151)-ROW($E$147),COLUMN(J151)-COLUMN($E$147))</f>
        <v>1272023.1580370096</v>
      </c>
      <c r="K151" s="323">
        <f ca="1">OFFSET(INDIRECT(VLOOKUP($H$91,Config!$B$66:$AB$86,7,FALSE)),ROW(K151)-ROW($E$147),COLUMN(K151)-COLUMN($E$147))</f>
        <v>0</v>
      </c>
      <c r="L151" s="323">
        <f ca="1">OFFSET(INDIRECT(VLOOKUP($H$91,Config!$B$66:$AB$86,7,FALSE)),ROW(L151)-ROW($E$147),COLUMN(L151)-COLUMN($E$147))</f>
        <v>0</v>
      </c>
      <c r="M151" s="323">
        <f ca="1">OFFSET(INDIRECT(VLOOKUP($H$91,Config!$B$66:$AB$86,7,FALSE)),ROW(M151)-ROW($E$147),COLUMN(M151)-COLUMN($E$147))</f>
        <v>0</v>
      </c>
      <c r="N151" s="323">
        <f ca="1">OFFSET(INDIRECT(VLOOKUP($H$91,Config!$B$66:$AB$86,7,FALSE)),ROW(N151)-ROW($E$147),COLUMN(N151)-COLUMN($E$147))</f>
        <v>0</v>
      </c>
      <c r="O151" s="323">
        <f t="shared" ca="1" si="34"/>
        <v>6717273.6571513982</v>
      </c>
      <c r="P151" s="323">
        <f t="shared" ca="1" si="35"/>
        <v>1047897.517921218</v>
      </c>
    </row>
    <row r="152" spans="2:16" x14ac:dyDescent="0.2">
      <c r="B152" s="400"/>
      <c r="C152" s="443" t="str">
        <f>'Financial Summary &amp; Reporting'!B48</f>
        <v>CIP</v>
      </c>
      <c r="D152" s="386"/>
      <c r="E152" s="323">
        <f ca="1">OFFSET(INDIRECT(VLOOKUP($H$91,Config!$B$66:$AB$86,7,FALSE)),ROW(E152)-ROW($E$147),COLUMN(E152)-COLUMN($E$147))</f>
        <v>36000.000000000007</v>
      </c>
      <c r="F152" s="323">
        <f ca="1">OFFSET(INDIRECT(VLOOKUP($H$91,Config!$B$66:$AB$86,7,FALSE)),ROW(F152)-ROW($E$147),COLUMN(F152)-COLUMN($E$147))</f>
        <v>36816.207867603436</v>
      </c>
      <c r="G152" s="323">
        <f ca="1">OFFSET(INDIRECT(VLOOKUP($H$91,Config!$B$66:$AB$86,7,FALSE)),ROW(G152)-ROW($E$147),COLUMN(G152)-COLUMN($E$147))</f>
        <v>37656.901971234976</v>
      </c>
      <c r="H152" s="323">
        <f ca="1">OFFSET(INDIRECT(VLOOKUP($H$91,Config!$B$66:$AB$86,7,FALSE)),ROW(H152)-ROW($E$147),COLUMN(H152)-COLUMN($E$147))</f>
        <v>38522.816897975463</v>
      </c>
      <c r="I152" s="323">
        <f ca="1">OFFSET(INDIRECT(VLOOKUP($H$91,Config!$B$66:$AB$86,7,FALSE)),ROW(I152)-ROW($E$147),COLUMN(I152)-COLUMN($E$147))</f>
        <v>39414.709272518165</v>
      </c>
      <c r="J152" s="323">
        <f ca="1">OFFSET(INDIRECT(VLOOKUP($H$91,Config!$B$66:$AB$86,7,FALSE)),ROW(J152)-ROW($E$147),COLUMN(J152)-COLUMN($E$147))</f>
        <v>34583.358418297139</v>
      </c>
      <c r="K152" s="323">
        <f ca="1">OFFSET(INDIRECT(VLOOKUP($H$91,Config!$B$66:$AB$86,7,FALSE)),ROW(K152)-ROW($E$147),COLUMN(K152)-COLUMN($E$147))</f>
        <v>0</v>
      </c>
      <c r="L152" s="323">
        <f ca="1">OFFSET(INDIRECT(VLOOKUP($H$91,Config!$B$66:$AB$86,7,FALSE)),ROW(L152)-ROW($E$147),COLUMN(L152)-COLUMN($E$147))</f>
        <v>0</v>
      </c>
      <c r="M152" s="323">
        <f ca="1">OFFSET(INDIRECT(VLOOKUP($H$91,Config!$B$66:$AB$86,7,FALSE)),ROW(M152)-ROW($E$147),COLUMN(M152)-COLUMN($E$147))</f>
        <v>0</v>
      </c>
      <c r="N152" s="323">
        <f ca="1">OFFSET(INDIRECT(VLOOKUP($H$91,Config!$B$66:$AB$86,7,FALSE)),ROW(N152)-ROW($E$147),COLUMN(N152)-COLUMN($E$147))</f>
        <v>0</v>
      </c>
      <c r="O152" s="323">
        <f t="shared" ca="1" si="34"/>
        <v>222993.99442762919</v>
      </c>
      <c r="P152" s="323">
        <f t="shared" ca="1" si="35"/>
        <v>36000.000000000007</v>
      </c>
    </row>
    <row r="153" spans="2:16" x14ac:dyDescent="0.2">
      <c r="B153" s="400"/>
      <c r="C153" s="443" t="str">
        <f>'Financial Summary &amp; Reporting'!B49</f>
        <v>ICARDA</v>
      </c>
      <c r="D153" s="386"/>
      <c r="E153" s="323">
        <f ca="1">OFFSET(INDIRECT(VLOOKUP($H$91,Config!$B$66:$AB$86,7,FALSE)),ROW(E153)-ROW($E$147),COLUMN(E153)-COLUMN($E$147))</f>
        <v>0</v>
      </c>
      <c r="F153" s="323">
        <f ca="1">OFFSET(INDIRECT(VLOOKUP($H$91,Config!$B$66:$AB$86,7,FALSE)),ROW(F153)-ROW($E$147),COLUMN(F153)-COLUMN($E$147))</f>
        <v>0</v>
      </c>
      <c r="G153" s="323">
        <f ca="1">OFFSET(INDIRECT(VLOOKUP($H$91,Config!$B$66:$AB$86,7,FALSE)),ROW(G153)-ROW($E$147),COLUMN(G153)-COLUMN($E$147))</f>
        <v>0</v>
      </c>
      <c r="H153" s="323">
        <f ca="1">OFFSET(INDIRECT(VLOOKUP($H$91,Config!$B$66:$AB$86,7,FALSE)),ROW(H153)-ROW($E$147),COLUMN(H153)-COLUMN($E$147))</f>
        <v>0</v>
      </c>
      <c r="I153" s="323">
        <f ca="1">OFFSET(INDIRECT(VLOOKUP($H$91,Config!$B$66:$AB$86,7,FALSE)),ROW(I153)-ROW($E$147),COLUMN(I153)-COLUMN($E$147))</f>
        <v>0</v>
      </c>
      <c r="J153" s="323">
        <f ca="1">OFFSET(INDIRECT(VLOOKUP($H$91,Config!$B$66:$AB$86,7,FALSE)),ROW(J153)-ROW($E$147),COLUMN(J153)-COLUMN($E$147))</f>
        <v>0</v>
      </c>
      <c r="K153" s="323">
        <f ca="1">OFFSET(INDIRECT(VLOOKUP($H$91,Config!$B$66:$AB$86,7,FALSE)),ROW(K153)-ROW($E$147),COLUMN(K153)-COLUMN($E$147))</f>
        <v>0</v>
      </c>
      <c r="L153" s="323">
        <f ca="1">OFFSET(INDIRECT(VLOOKUP($H$91,Config!$B$66:$AB$86,7,FALSE)),ROW(L153)-ROW($E$147),COLUMN(L153)-COLUMN($E$147))</f>
        <v>0</v>
      </c>
      <c r="M153" s="323">
        <f ca="1">OFFSET(INDIRECT(VLOOKUP($H$91,Config!$B$66:$AB$86,7,FALSE)),ROW(M153)-ROW($E$147),COLUMN(M153)-COLUMN($E$147))</f>
        <v>0</v>
      </c>
      <c r="N153" s="323">
        <f ca="1">OFFSET(INDIRECT(VLOOKUP($H$91,Config!$B$66:$AB$86,7,FALSE)),ROW(N153)-ROW($E$147),COLUMN(N153)-COLUMN($E$147))</f>
        <v>0</v>
      </c>
      <c r="O153" s="323">
        <f t="shared" ca="1" si="34"/>
        <v>0</v>
      </c>
      <c r="P153" s="323">
        <f t="shared" ca="1" si="35"/>
        <v>0</v>
      </c>
    </row>
    <row r="154" spans="2:16" x14ac:dyDescent="0.2">
      <c r="B154" s="400"/>
      <c r="C154" s="443" t="str">
        <f>'Financial Summary &amp; Reporting'!B50</f>
        <v>ICRAF</v>
      </c>
      <c r="D154" s="386"/>
      <c r="E154" s="323">
        <f ca="1">OFFSET(INDIRECT(VLOOKUP($H$91,Config!$B$66:$AB$86,7,FALSE)),ROW(E154)-ROW($E$147),COLUMN(E154)-COLUMN($E$147))</f>
        <v>1587726.7309424998</v>
      </c>
      <c r="F154" s="323">
        <f ca="1">OFFSET(INDIRECT(VLOOKUP($H$91,Config!$B$66:$AB$86,7,FALSE)),ROW(F154)-ROW($E$147),COLUMN(F154)-COLUMN($E$147))</f>
        <v>1598064.1175682747</v>
      </c>
      <c r="G154" s="323">
        <f ca="1">OFFSET(INDIRECT(VLOOKUP($H$91,Config!$B$66:$AB$86,7,FALSE)),ROW(G154)-ROW($E$147),COLUMN(G154)-COLUMN($E$147))</f>
        <v>1643729.1257928228</v>
      </c>
      <c r="H154" s="323">
        <f ca="1">OFFSET(INDIRECT(VLOOKUP($H$91,Config!$B$66:$AB$86,7,FALSE)),ROW(H154)-ROW($E$147),COLUMN(H154)-COLUMN($E$147))</f>
        <v>1672996.5842641075</v>
      </c>
      <c r="I154" s="323">
        <f ca="1">OFFSET(INDIRECT(VLOOKUP($H$91,Config!$B$66:$AB$86,7,FALSE)),ROW(I154)-ROW($E$147),COLUMN(I154)-COLUMN($E$147))</f>
        <v>1703142.066489531</v>
      </c>
      <c r="J154" s="323">
        <f ca="1">OFFSET(INDIRECT(VLOOKUP($H$91,Config!$B$66:$AB$86,7,FALSE)),ROW(J154)-ROW($E$147),COLUMN(J154)-COLUMN($E$147))</f>
        <v>1734191.9131817166</v>
      </c>
      <c r="K154" s="323">
        <f ca="1">OFFSET(INDIRECT(VLOOKUP($H$91,Config!$B$66:$AB$86,7,FALSE)),ROW(K154)-ROW($E$147),COLUMN(K154)-COLUMN($E$147))</f>
        <v>0</v>
      </c>
      <c r="L154" s="323">
        <f ca="1">OFFSET(INDIRECT(VLOOKUP($H$91,Config!$B$66:$AB$86,7,FALSE)),ROW(L154)-ROW($E$147),COLUMN(L154)-COLUMN($E$147))</f>
        <v>0</v>
      </c>
      <c r="M154" s="323">
        <f ca="1">OFFSET(INDIRECT(VLOOKUP($H$91,Config!$B$66:$AB$86,7,FALSE)),ROW(M154)-ROW($E$147),COLUMN(M154)-COLUMN($E$147))</f>
        <v>0</v>
      </c>
      <c r="N154" s="323">
        <f ca="1">OFFSET(INDIRECT(VLOOKUP($H$91,Config!$B$66:$AB$86,7,FALSE)),ROW(N154)-ROW($E$147),COLUMN(N154)-COLUMN($E$147))</f>
        <v>0</v>
      </c>
      <c r="O154" s="323">
        <f t="shared" ca="1" si="34"/>
        <v>9939850.5382389519</v>
      </c>
      <c r="P154" s="323">
        <f t="shared" ca="1" si="35"/>
        <v>1587726.7309424998</v>
      </c>
    </row>
    <row r="155" spans="2:16" x14ac:dyDescent="0.2">
      <c r="B155" s="400"/>
      <c r="C155" s="443" t="str">
        <f>'Financial Summary &amp; Reporting'!B51</f>
        <v>ICRISAT</v>
      </c>
      <c r="D155" s="386"/>
      <c r="E155" s="323">
        <f ca="1">OFFSET(INDIRECT(VLOOKUP($H$91,Config!$B$66:$AB$86,7,FALSE)),ROW(E155)-ROW($E$147),COLUMN(E155)-COLUMN($E$147))</f>
        <v>1984985.7</v>
      </c>
      <c r="F155" s="323">
        <f ca="1">OFFSET(INDIRECT(VLOOKUP($H$91,Config!$B$66:$AB$86,7,FALSE)),ROW(F155)-ROW($E$147),COLUMN(F155)-COLUMN($E$147))</f>
        <v>1984985.7</v>
      </c>
      <c r="G155" s="323">
        <f ca="1">OFFSET(INDIRECT(VLOOKUP($H$91,Config!$B$66:$AB$86,7,FALSE)),ROW(G155)-ROW($E$147),COLUMN(G155)-COLUMN($E$147))</f>
        <v>1984985.7</v>
      </c>
      <c r="H155" s="323">
        <f ca="1">OFFSET(INDIRECT(VLOOKUP($H$91,Config!$B$66:$AB$86,7,FALSE)),ROW(H155)-ROW($E$147),COLUMN(H155)-COLUMN($E$147))</f>
        <v>1984985.7</v>
      </c>
      <c r="I155" s="323">
        <f ca="1">OFFSET(INDIRECT(VLOOKUP($H$91,Config!$B$66:$AB$86,7,FALSE)),ROW(I155)-ROW($E$147),COLUMN(I155)-COLUMN($E$147))</f>
        <v>1984985.7</v>
      </c>
      <c r="J155" s="323">
        <f ca="1">OFFSET(INDIRECT(VLOOKUP($H$91,Config!$B$66:$AB$86,7,FALSE)),ROW(J155)-ROW($E$147),COLUMN(J155)-COLUMN($E$147))</f>
        <v>1984985.7</v>
      </c>
      <c r="K155" s="323">
        <f ca="1">OFFSET(INDIRECT(VLOOKUP($H$91,Config!$B$66:$AB$86,7,FALSE)),ROW(K155)-ROW($E$147),COLUMN(K155)-COLUMN($E$147))</f>
        <v>0</v>
      </c>
      <c r="L155" s="323">
        <f ca="1">OFFSET(INDIRECT(VLOOKUP($H$91,Config!$B$66:$AB$86,7,FALSE)),ROW(L155)-ROW($E$147),COLUMN(L155)-COLUMN($E$147))</f>
        <v>0</v>
      </c>
      <c r="M155" s="323">
        <f ca="1">OFFSET(INDIRECT(VLOOKUP($H$91,Config!$B$66:$AB$86,7,FALSE)),ROW(M155)-ROW($E$147),COLUMN(M155)-COLUMN($E$147))</f>
        <v>0</v>
      </c>
      <c r="N155" s="323">
        <f ca="1">OFFSET(INDIRECT(VLOOKUP($H$91,Config!$B$66:$AB$86,7,FALSE)),ROW(N155)-ROW($E$147),COLUMN(N155)-COLUMN($E$147))</f>
        <v>0</v>
      </c>
      <c r="O155" s="323">
        <f t="shared" ca="1" si="34"/>
        <v>11909914.199999999</v>
      </c>
      <c r="P155" s="323">
        <f t="shared" ca="1" si="35"/>
        <v>1984985.7</v>
      </c>
    </row>
    <row r="156" spans="2:16" x14ac:dyDescent="0.2">
      <c r="B156" s="400"/>
      <c r="C156" s="443" t="str">
        <f>'Financial Summary &amp; Reporting'!B52</f>
        <v>IFPRI</v>
      </c>
      <c r="D156" s="386"/>
      <c r="E156" s="323">
        <f ca="1">OFFSET(INDIRECT(VLOOKUP($H$91,Config!$B$66:$AB$86,7,FALSE)),ROW(E156)-ROW($E$147),COLUMN(E156)-COLUMN($E$147))</f>
        <v>718137.57525908435</v>
      </c>
      <c r="F156" s="323">
        <f ca="1">OFFSET(INDIRECT(VLOOKUP($H$91,Config!$B$66:$AB$86,7,FALSE)),ROW(F156)-ROW($E$147),COLUMN(F156)-COLUMN($E$147))</f>
        <v>718042.52802505717</v>
      </c>
      <c r="G156" s="323">
        <f ca="1">OFFSET(INDIRECT(VLOOKUP($H$91,Config!$B$66:$AB$86,7,FALSE)),ROW(G156)-ROW($E$147),COLUMN(G156)-COLUMN($E$147))</f>
        <v>718134.41763191391</v>
      </c>
      <c r="H156" s="323">
        <f ca="1">OFFSET(INDIRECT(VLOOKUP($H$91,Config!$B$66:$AB$86,7,FALSE)),ROW(H156)-ROW($E$147),COLUMN(H156)-COLUMN($E$147))</f>
        <v>718118.70034341887</v>
      </c>
      <c r="I156" s="323">
        <f ca="1">OFFSET(INDIRECT(VLOOKUP($H$91,Config!$B$66:$AB$86,7,FALSE)),ROW(I156)-ROW($E$147),COLUMN(I156)-COLUMN($E$147))</f>
        <v>718102.15201753529</v>
      </c>
      <c r="J156" s="323">
        <f ca="1">OFFSET(INDIRECT(VLOOKUP($H$91,Config!$B$66:$AB$86,7,FALSE)),ROW(J156)-ROW($E$147),COLUMN(J156)-COLUMN($E$147))</f>
        <v>718141.41799975024</v>
      </c>
      <c r="K156" s="323">
        <f ca="1">OFFSET(INDIRECT(VLOOKUP($H$91,Config!$B$66:$AB$86,7,FALSE)),ROW(K156)-ROW($E$147),COLUMN(K156)-COLUMN($E$147))</f>
        <v>0</v>
      </c>
      <c r="L156" s="323">
        <f ca="1">OFFSET(INDIRECT(VLOOKUP($H$91,Config!$B$66:$AB$86,7,FALSE)),ROW(L156)-ROW($E$147),COLUMN(L156)-COLUMN($E$147))</f>
        <v>0</v>
      </c>
      <c r="M156" s="323">
        <f ca="1">OFFSET(INDIRECT(VLOOKUP($H$91,Config!$B$66:$AB$86,7,FALSE)),ROW(M156)-ROW($E$147),COLUMN(M156)-COLUMN($E$147))</f>
        <v>0</v>
      </c>
      <c r="N156" s="323">
        <f ca="1">OFFSET(INDIRECT(VLOOKUP($H$91,Config!$B$66:$AB$86,7,FALSE)),ROW(N156)-ROW($E$147),COLUMN(N156)-COLUMN($E$147))</f>
        <v>0</v>
      </c>
      <c r="O156" s="323">
        <f t="shared" ca="1" si="34"/>
        <v>4308676.7912767595</v>
      </c>
      <c r="P156" s="323">
        <f t="shared" ca="1" si="35"/>
        <v>718137.57525908435</v>
      </c>
    </row>
    <row r="157" spans="2:16" x14ac:dyDescent="0.2">
      <c r="B157" s="400"/>
      <c r="C157" s="443" t="str">
        <f>'Financial Summary &amp; Reporting'!B53</f>
        <v>IITA</v>
      </c>
      <c r="D157" s="386"/>
      <c r="E157" s="323">
        <f ca="1">OFFSET(INDIRECT(VLOOKUP($H$91,Config!$B$66:$AB$86,7,FALSE)),ROW(E157)-ROW($E$147),COLUMN(E157)-COLUMN($E$147))</f>
        <v>0</v>
      </c>
      <c r="F157" s="323">
        <f ca="1">OFFSET(INDIRECT(VLOOKUP($H$91,Config!$B$66:$AB$86,7,FALSE)),ROW(F157)-ROW($E$147),COLUMN(F157)-COLUMN($E$147))</f>
        <v>0</v>
      </c>
      <c r="G157" s="323">
        <f ca="1">OFFSET(INDIRECT(VLOOKUP($H$91,Config!$B$66:$AB$86,7,FALSE)),ROW(G157)-ROW($E$147),COLUMN(G157)-COLUMN($E$147))</f>
        <v>0</v>
      </c>
      <c r="H157" s="323">
        <f ca="1">OFFSET(INDIRECT(VLOOKUP($H$91,Config!$B$66:$AB$86,7,FALSE)),ROW(H157)-ROW($E$147),COLUMN(H157)-COLUMN($E$147))</f>
        <v>0</v>
      </c>
      <c r="I157" s="323">
        <f ca="1">OFFSET(INDIRECT(VLOOKUP($H$91,Config!$B$66:$AB$86,7,FALSE)),ROW(I157)-ROW($E$147),COLUMN(I157)-COLUMN($E$147))</f>
        <v>0</v>
      </c>
      <c r="J157" s="323">
        <f ca="1">OFFSET(INDIRECT(VLOOKUP($H$91,Config!$B$66:$AB$86,7,FALSE)),ROW(J157)-ROW($E$147),COLUMN(J157)-COLUMN($E$147))</f>
        <v>0</v>
      </c>
      <c r="K157" s="323">
        <f ca="1">OFFSET(INDIRECT(VLOOKUP($H$91,Config!$B$66:$AB$86,7,FALSE)),ROW(K157)-ROW($E$147),COLUMN(K157)-COLUMN($E$147))</f>
        <v>0</v>
      </c>
      <c r="L157" s="323">
        <f ca="1">OFFSET(INDIRECT(VLOOKUP($H$91,Config!$B$66:$AB$86,7,FALSE)),ROW(L157)-ROW($E$147),COLUMN(L157)-COLUMN($E$147))</f>
        <v>0</v>
      </c>
      <c r="M157" s="323">
        <f ca="1">OFFSET(INDIRECT(VLOOKUP($H$91,Config!$B$66:$AB$86,7,FALSE)),ROW(M157)-ROW($E$147),COLUMN(M157)-COLUMN($E$147))</f>
        <v>0</v>
      </c>
      <c r="N157" s="323">
        <f ca="1">OFFSET(INDIRECT(VLOOKUP($H$91,Config!$B$66:$AB$86,7,FALSE)),ROW(N157)-ROW($E$147),COLUMN(N157)-COLUMN($E$147))</f>
        <v>0</v>
      </c>
      <c r="O157" s="323">
        <f t="shared" ca="1" si="34"/>
        <v>0</v>
      </c>
      <c r="P157" s="323">
        <f t="shared" ca="1" si="35"/>
        <v>0</v>
      </c>
    </row>
    <row r="158" spans="2:16" x14ac:dyDescent="0.2">
      <c r="B158" s="400"/>
      <c r="C158" s="443" t="str">
        <f>'Financial Summary &amp; Reporting'!B54</f>
        <v>ILRI</v>
      </c>
      <c r="D158" s="386"/>
      <c r="E158" s="323">
        <f ca="1">OFFSET(INDIRECT(VLOOKUP($H$91,Config!$B$66:$AB$86,7,FALSE)),ROW(E158)-ROW($E$147),COLUMN(E158)-COLUMN($E$147))</f>
        <v>963000.29725487914</v>
      </c>
      <c r="F158" s="323">
        <f ca="1">OFFSET(INDIRECT(VLOOKUP($H$91,Config!$B$66:$AB$86,7,FALSE)),ROW(F158)-ROW($E$147),COLUMN(F158)-COLUMN($E$147))</f>
        <v>971011.06304046779</v>
      </c>
      <c r="G158" s="323">
        <f ca="1">OFFSET(INDIRECT(VLOOKUP($H$91,Config!$B$66:$AB$86,7,FALSE)),ROW(G158)-ROW($E$147),COLUMN(G158)-COLUMN($E$147))</f>
        <v>982205.81752497773</v>
      </c>
      <c r="H158" s="323">
        <f ca="1">OFFSET(INDIRECT(VLOOKUP($H$91,Config!$B$66:$AB$86,7,FALSE)),ROW(H158)-ROW($E$147),COLUMN(H158)-COLUMN($E$147))</f>
        <v>993736.52013074607</v>
      </c>
      <c r="I158" s="323">
        <f ca="1">OFFSET(INDIRECT(VLOOKUP($H$91,Config!$B$66:$AB$86,7,FALSE)),ROW(I158)-ROW($E$147),COLUMN(I158)-COLUMN($E$147))</f>
        <v>1005613.0025446209</v>
      </c>
      <c r="J158" s="323">
        <f ca="1">OFFSET(INDIRECT(VLOOKUP($H$91,Config!$B$66:$AB$86,7,FALSE)),ROW(J158)-ROW($E$147),COLUMN(J158)-COLUMN($E$147))</f>
        <v>1017845.8113072574</v>
      </c>
      <c r="K158" s="323">
        <f ca="1">OFFSET(INDIRECT(VLOOKUP($H$91,Config!$B$66:$AB$86,7,FALSE)),ROW(K158)-ROW($E$147),COLUMN(K158)-COLUMN($E$147))</f>
        <v>0</v>
      </c>
      <c r="L158" s="323">
        <f ca="1">OFFSET(INDIRECT(VLOOKUP($H$91,Config!$B$66:$AB$86,7,FALSE)),ROW(L158)-ROW($E$147),COLUMN(L158)-COLUMN($E$147))</f>
        <v>0</v>
      </c>
      <c r="M158" s="323">
        <f ca="1">OFFSET(INDIRECT(VLOOKUP($H$91,Config!$B$66:$AB$86,7,FALSE)),ROW(M158)-ROW($E$147),COLUMN(M158)-COLUMN($E$147))</f>
        <v>0</v>
      </c>
      <c r="N158" s="323">
        <f ca="1">OFFSET(INDIRECT(VLOOKUP($H$91,Config!$B$66:$AB$86,7,FALSE)),ROW(N158)-ROW($E$147),COLUMN(N158)-COLUMN($E$147))</f>
        <v>0</v>
      </c>
      <c r="O158" s="323">
        <f t="shared" ca="1" si="34"/>
        <v>5933412.511802949</v>
      </c>
      <c r="P158" s="323">
        <f t="shared" ca="1" si="35"/>
        <v>963000.29725487914</v>
      </c>
    </row>
    <row r="159" spans="2:16" x14ac:dyDescent="0.2">
      <c r="B159" s="400"/>
      <c r="C159" s="443" t="str">
        <f>'Financial Summary &amp; Reporting'!B55</f>
        <v>IRRI</v>
      </c>
      <c r="D159" s="386"/>
      <c r="E159" s="323">
        <f ca="1">OFFSET(INDIRECT(VLOOKUP($H$91,Config!$B$66:$AB$86,7,FALSE)),ROW(E159)-ROW($E$147),COLUMN(E159)-COLUMN($E$147))</f>
        <v>171879.94347982202</v>
      </c>
      <c r="F159" s="323">
        <f ca="1">OFFSET(INDIRECT(VLOOKUP($H$91,Config!$B$66:$AB$86,7,FALSE)),ROW(F159)-ROW($E$147),COLUMN(F159)-COLUMN($E$147))</f>
        <v>171879.64533211599</v>
      </c>
      <c r="G159" s="323">
        <f ca="1">OFFSET(INDIRECT(VLOOKUP($H$91,Config!$B$66:$AB$86,7,FALSE)),ROW(G159)-ROW($E$147),COLUMN(G159)-COLUMN($E$147))</f>
        <v>171879.73478604242</v>
      </c>
      <c r="H159" s="323">
        <f ca="1">OFFSET(INDIRECT(VLOOKUP($H$91,Config!$B$66:$AB$86,7,FALSE)),ROW(H159)-ROW($E$147),COLUMN(H159)-COLUMN($E$147))</f>
        <v>171880.71400780865</v>
      </c>
      <c r="I159" s="323">
        <f ca="1">OFFSET(INDIRECT(VLOOKUP($H$91,Config!$B$66:$AB$86,7,FALSE)),ROW(I159)-ROW($E$147),COLUMN(I159)-COLUMN($E$147))</f>
        <v>171879.88872226211</v>
      </c>
      <c r="J159" s="323">
        <f ca="1">OFFSET(INDIRECT(VLOOKUP($H$91,Config!$B$66:$AB$86,7,FALSE)),ROW(J159)-ROW($E$147),COLUMN(J159)-COLUMN($E$147))</f>
        <v>171880.29164492476</v>
      </c>
      <c r="K159" s="323">
        <f ca="1">OFFSET(INDIRECT(VLOOKUP($H$91,Config!$B$66:$AB$86,7,FALSE)),ROW(K159)-ROW($E$147),COLUMN(K159)-COLUMN($E$147))</f>
        <v>0</v>
      </c>
      <c r="L159" s="323">
        <f ca="1">OFFSET(INDIRECT(VLOOKUP($H$91,Config!$B$66:$AB$86,7,FALSE)),ROW(L159)-ROW($E$147),COLUMN(L159)-COLUMN($E$147))</f>
        <v>0</v>
      </c>
      <c r="M159" s="323">
        <f ca="1">OFFSET(INDIRECT(VLOOKUP($H$91,Config!$B$66:$AB$86,7,FALSE)),ROW(M159)-ROW($E$147),COLUMN(M159)-COLUMN($E$147))</f>
        <v>0</v>
      </c>
      <c r="N159" s="323">
        <f ca="1">OFFSET(INDIRECT(VLOOKUP($H$91,Config!$B$66:$AB$86,7,FALSE)),ROW(N159)-ROW($E$147),COLUMN(N159)-COLUMN($E$147))</f>
        <v>0</v>
      </c>
      <c r="O159" s="323">
        <f t="shared" ca="1" si="34"/>
        <v>1031280.2179729759</v>
      </c>
      <c r="P159" s="323">
        <f t="shared" ca="1" si="35"/>
        <v>171879.94347982202</v>
      </c>
    </row>
    <row r="160" spans="2:16" x14ac:dyDescent="0.2">
      <c r="B160" s="400"/>
      <c r="C160" s="442" t="str">
        <f>'Financial Summary &amp; Reporting'!B56</f>
        <v>IWMI</v>
      </c>
      <c r="D160" s="386"/>
      <c r="E160" s="323">
        <f ca="1">OFFSET(INDIRECT(VLOOKUP($H$91,Config!$B$66:$AB$86,7,FALSE)),ROW(E160)-ROW($E$147),COLUMN(E160)-COLUMN($E$147))</f>
        <v>722968.83615807979</v>
      </c>
      <c r="F160" s="323">
        <f ca="1">OFFSET(INDIRECT(VLOOKUP($H$91,Config!$B$66:$AB$86,7,FALSE)),ROW(F160)-ROW($E$147),COLUMN(F160)-COLUMN($E$147))</f>
        <v>741982.91654903756</v>
      </c>
      <c r="G160" s="323">
        <f ca="1">OFFSET(INDIRECT(VLOOKUP($H$91,Config!$B$66:$AB$86,7,FALSE)),ROW(G160)-ROW($E$147),COLUMN(G160)-COLUMN($E$147))</f>
        <v>761497.06725427718</v>
      </c>
      <c r="H160" s="323">
        <f ca="1">OFFSET(INDIRECT(VLOOKUP($H$91,Config!$B$66:$AB$86,7,FALSE)),ROW(H160)-ROW($E$147),COLUMN(H160)-COLUMN($E$147))</f>
        <v>781524.44012306468</v>
      </c>
      <c r="I160" s="323">
        <f ca="1">OFFSET(INDIRECT(VLOOKUP($H$91,Config!$B$66:$AB$86,7,FALSE)),ROW(I160)-ROW($E$147),COLUMN(I160)-COLUMN($E$147))</f>
        <v>802078.53289830114</v>
      </c>
      <c r="J160" s="323">
        <f ca="1">OFFSET(INDIRECT(VLOOKUP($H$91,Config!$B$66:$AB$86,7,FALSE)),ROW(J160)-ROW($E$147),COLUMN(J160)-COLUMN($E$147))</f>
        <v>823173.19831352669</v>
      </c>
      <c r="K160" s="323">
        <f ca="1">OFFSET(INDIRECT(VLOOKUP($H$91,Config!$B$66:$AB$86,7,FALSE)),ROW(K160)-ROW($E$147),COLUMN(K160)-COLUMN($E$147))</f>
        <v>0</v>
      </c>
      <c r="L160" s="323">
        <f ca="1">OFFSET(INDIRECT(VLOOKUP($H$91,Config!$B$66:$AB$86,7,FALSE)),ROW(L160)-ROW($E$147),COLUMN(L160)-COLUMN($E$147))</f>
        <v>0</v>
      </c>
      <c r="M160" s="323">
        <f ca="1">OFFSET(INDIRECT(VLOOKUP($H$91,Config!$B$66:$AB$86,7,FALSE)),ROW(M160)-ROW($E$147),COLUMN(M160)-COLUMN($E$147))</f>
        <v>0</v>
      </c>
      <c r="N160" s="323">
        <f ca="1">OFFSET(INDIRECT(VLOOKUP($H$91,Config!$B$66:$AB$86,7,FALSE)),ROW(N160)-ROW($E$147),COLUMN(N160)-COLUMN($E$147))</f>
        <v>0</v>
      </c>
      <c r="O160" s="323">
        <f t="shared" ca="1" si="34"/>
        <v>4633224.9912962867</v>
      </c>
      <c r="P160" s="323">
        <f t="shared" ca="1" si="35"/>
        <v>722968.83615807979</v>
      </c>
    </row>
    <row r="161" spans="1:16" x14ac:dyDescent="0.2">
      <c r="B161" s="400"/>
      <c r="C161" s="442" t="str">
        <f>'Financial Summary &amp; Reporting'!B57</f>
        <v>WORLDFISH</v>
      </c>
      <c r="D161" s="386"/>
      <c r="E161" s="323">
        <f ca="1">OFFSET(INDIRECT(VLOOKUP($H$91,Config!$B$66:$AB$86,7,FALSE)),ROW(E161)-ROW($E$147),COLUMN(E161)-COLUMN($E$147))</f>
        <v>0</v>
      </c>
      <c r="F161" s="323">
        <f ca="1">OFFSET(INDIRECT(VLOOKUP($H$91,Config!$B$66:$AB$86,7,FALSE)),ROW(F161)-ROW($E$147),COLUMN(F161)-COLUMN($E$147))</f>
        <v>0</v>
      </c>
      <c r="G161" s="323">
        <f ca="1">OFFSET(INDIRECT(VLOOKUP($H$91,Config!$B$66:$AB$86,7,FALSE)),ROW(G161)-ROW($E$147),COLUMN(G161)-COLUMN($E$147))</f>
        <v>0</v>
      </c>
      <c r="H161" s="323">
        <f ca="1">OFFSET(INDIRECT(VLOOKUP($H$91,Config!$B$66:$AB$86,7,FALSE)),ROW(H161)-ROW($E$147),COLUMN(H161)-COLUMN($E$147))</f>
        <v>0</v>
      </c>
      <c r="I161" s="323">
        <f ca="1">OFFSET(INDIRECT(VLOOKUP($H$91,Config!$B$66:$AB$86,7,FALSE)),ROW(I161)-ROW($E$147),COLUMN(I161)-COLUMN($E$147))</f>
        <v>0</v>
      </c>
      <c r="J161" s="323">
        <f ca="1">OFFSET(INDIRECT(VLOOKUP($H$91,Config!$B$66:$AB$86,7,FALSE)),ROW(J161)-ROW($E$147),COLUMN(J161)-COLUMN($E$147))</f>
        <v>0</v>
      </c>
      <c r="K161" s="323">
        <f ca="1">OFFSET(INDIRECT(VLOOKUP($H$91,Config!$B$66:$AB$86,7,FALSE)),ROW(K161)-ROW($E$147),COLUMN(K161)-COLUMN($E$147))</f>
        <v>0</v>
      </c>
      <c r="L161" s="323">
        <f ca="1">OFFSET(INDIRECT(VLOOKUP($H$91,Config!$B$66:$AB$86,7,FALSE)),ROW(L161)-ROW($E$147),COLUMN(L161)-COLUMN($E$147))</f>
        <v>0</v>
      </c>
      <c r="M161" s="323">
        <f ca="1">OFFSET(INDIRECT(VLOOKUP($H$91,Config!$B$66:$AB$86,7,FALSE)),ROW(M161)-ROW($E$147),COLUMN(M161)-COLUMN($E$147))</f>
        <v>0</v>
      </c>
      <c r="N161" s="323">
        <f ca="1">OFFSET(INDIRECT(VLOOKUP($H$91,Config!$B$66:$AB$86,7,FALSE)),ROW(N161)-ROW($E$147),COLUMN(N161)-COLUMN($E$147))</f>
        <v>0</v>
      </c>
      <c r="O161" s="323">
        <f t="shared" ca="1" si="34"/>
        <v>0</v>
      </c>
      <c r="P161" s="323">
        <f t="shared" ca="1" si="35"/>
        <v>0</v>
      </c>
    </row>
    <row r="162" spans="1:16" x14ac:dyDescent="0.2">
      <c r="B162" s="400"/>
      <c r="C162" s="442" t="str">
        <f>'Financial Summary &amp; Reporting'!B58</f>
        <v>Copenhagen University</v>
      </c>
      <c r="D162" s="386"/>
      <c r="E162" s="323">
        <f ca="1">OFFSET(INDIRECT(VLOOKUP($H$91,Config!$B$66:$AB$86,7,FALSE)),ROW(E162)-ROW($E$147),COLUMN(E162)-COLUMN($E$147))</f>
        <v>170000</v>
      </c>
      <c r="F162" s="323">
        <f ca="1">OFFSET(INDIRECT(VLOOKUP($H$91,Config!$B$66:$AB$86,7,FALSE)),ROW(F162)-ROW($E$147),COLUMN(F162)-COLUMN($E$147))</f>
        <v>170000</v>
      </c>
      <c r="G162" s="323">
        <f ca="1">OFFSET(INDIRECT(VLOOKUP($H$91,Config!$B$66:$AB$86,7,FALSE)),ROW(G162)-ROW($E$147),COLUMN(G162)-COLUMN($E$147))</f>
        <v>170000</v>
      </c>
      <c r="H162" s="323">
        <f ca="1">OFFSET(INDIRECT(VLOOKUP($H$91,Config!$B$66:$AB$86,7,FALSE)),ROW(H162)-ROW($E$147),COLUMN(H162)-COLUMN($E$147))</f>
        <v>170000</v>
      </c>
      <c r="I162" s="323">
        <f ca="1">OFFSET(INDIRECT(VLOOKUP($H$91,Config!$B$66:$AB$86,7,FALSE)),ROW(I162)-ROW($E$147),COLUMN(I162)-COLUMN($E$147))</f>
        <v>170000</v>
      </c>
      <c r="J162" s="323">
        <f ca="1">OFFSET(INDIRECT(VLOOKUP($H$91,Config!$B$66:$AB$86,7,FALSE)),ROW(J162)-ROW($E$147),COLUMN(J162)-COLUMN($E$147))</f>
        <v>170000</v>
      </c>
      <c r="K162" s="323">
        <f ca="1">OFFSET(INDIRECT(VLOOKUP($H$91,Config!$B$66:$AB$86,7,FALSE)),ROW(K162)-ROW($E$147),COLUMN(K162)-COLUMN($E$147))</f>
        <v>0</v>
      </c>
      <c r="L162" s="323">
        <f ca="1">OFFSET(INDIRECT(VLOOKUP($H$91,Config!$B$66:$AB$86,7,FALSE)),ROW(L162)-ROW($E$147),COLUMN(L162)-COLUMN($E$147))</f>
        <v>0</v>
      </c>
      <c r="M162" s="323">
        <f ca="1">OFFSET(INDIRECT(VLOOKUP($H$91,Config!$B$66:$AB$86,7,FALSE)),ROW(M162)-ROW($E$147),COLUMN(M162)-COLUMN($E$147))</f>
        <v>0</v>
      </c>
      <c r="N162" s="323">
        <f ca="1">OFFSET(INDIRECT(VLOOKUP($H$91,Config!$B$66:$AB$86,7,FALSE)),ROW(N162)-ROW($E$147),COLUMN(N162)-COLUMN($E$147))</f>
        <v>0</v>
      </c>
      <c r="O162" s="323">
        <f t="shared" ca="1" si="34"/>
        <v>1020000</v>
      </c>
      <c r="P162" s="323">
        <f t="shared" ca="1" si="35"/>
        <v>170000</v>
      </c>
    </row>
    <row r="163" spans="1:16" x14ac:dyDescent="0.2">
      <c r="B163" s="400"/>
      <c r="C163" s="442" t="str">
        <f>'Financial Summary &amp; Reporting'!B59</f>
        <v>CIAT-Gender &amp; Social Inclusion Leader</v>
      </c>
      <c r="D163" s="386"/>
      <c r="E163" s="323">
        <f ca="1">OFFSET(INDIRECT(VLOOKUP($H$91,Config!$B$66:$AB$86,7,FALSE)),ROW(E163)-ROW($E$147),COLUMN(E163)-COLUMN($E$147))</f>
        <v>122500</v>
      </c>
      <c r="F163" s="323">
        <f ca="1">OFFSET(INDIRECT(VLOOKUP($H$91,Config!$B$66:$AB$86,7,FALSE)),ROW(F163)-ROW($E$147),COLUMN(F163)-COLUMN($E$147))</f>
        <v>122500</v>
      </c>
      <c r="G163" s="323">
        <f ca="1">OFFSET(INDIRECT(VLOOKUP($H$91,Config!$B$66:$AB$86,7,FALSE)),ROW(G163)-ROW($E$147),COLUMN(G163)-COLUMN($E$147))</f>
        <v>122500</v>
      </c>
      <c r="H163" s="323">
        <f ca="1">OFFSET(INDIRECT(VLOOKUP($H$91,Config!$B$66:$AB$86,7,FALSE)),ROW(H163)-ROW($E$147),COLUMN(H163)-COLUMN($E$147))</f>
        <v>122500</v>
      </c>
      <c r="I163" s="323">
        <f ca="1">OFFSET(INDIRECT(VLOOKUP($H$91,Config!$B$66:$AB$86,7,FALSE)),ROW(I163)-ROW($E$147),COLUMN(I163)-COLUMN($E$147))</f>
        <v>122500</v>
      </c>
      <c r="J163" s="323">
        <f ca="1">OFFSET(INDIRECT(VLOOKUP($H$91,Config!$B$66:$AB$86,7,FALSE)),ROW(J163)-ROW($E$147),COLUMN(J163)-COLUMN($E$147))</f>
        <v>122500</v>
      </c>
      <c r="K163" s="323">
        <f ca="1">OFFSET(INDIRECT(VLOOKUP($H$91,Config!$B$66:$AB$86,7,FALSE)),ROW(K163)-ROW($E$147),COLUMN(K163)-COLUMN($E$147))</f>
        <v>0</v>
      </c>
      <c r="L163" s="323">
        <f ca="1">OFFSET(INDIRECT(VLOOKUP($H$91,Config!$B$66:$AB$86,7,FALSE)),ROW(L163)-ROW($E$147),COLUMN(L163)-COLUMN($E$147))</f>
        <v>0</v>
      </c>
      <c r="M163" s="323">
        <f ca="1">OFFSET(INDIRECT(VLOOKUP($H$91,Config!$B$66:$AB$86,7,FALSE)),ROW(M163)-ROW($E$147),COLUMN(M163)-COLUMN($E$147))</f>
        <v>0</v>
      </c>
      <c r="N163" s="323">
        <f ca="1">OFFSET(INDIRECT(VLOOKUP($H$91,Config!$B$66:$AB$86,7,FALSE)),ROW(N163)-ROW($E$147),COLUMN(N163)-COLUMN($E$147))</f>
        <v>0</v>
      </c>
      <c r="O163" s="323">
        <f t="shared" ca="1" si="34"/>
        <v>735000</v>
      </c>
      <c r="P163" s="323">
        <f t="shared" ca="1" si="35"/>
        <v>122500</v>
      </c>
    </row>
    <row r="164" spans="1:16" x14ac:dyDescent="0.2">
      <c r="B164" s="400"/>
      <c r="C164" s="442" t="str">
        <f>'Financial Summary &amp; Reporting'!B60</f>
        <v>Columbia University-IRI</v>
      </c>
      <c r="D164" s="386"/>
      <c r="E164" s="323">
        <f ca="1">OFFSET(INDIRECT(VLOOKUP($H$91,Config!$B$66:$AB$86,7,FALSE)),ROW(E164)-ROW($E$147),COLUMN(E164)-COLUMN($E$147))</f>
        <v>776000</v>
      </c>
      <c r="F164" s="323">
        <f ca="1">OFFSET(INDIRECT(VLOOKUP($H$91,Config!$B$66:$AB$86,7,FALSE)),ROW(F164)-ROW($E$147),COLUMN(F164)-COLUMN($E$147))</f>
        <v>776000</v>
      </c>
      <c r="G164" s="323">
        <f ca="1">OFFSET(INDIRECT(VLOOKUP($H$91,Config!$B$66:$AB$86,7,FALSE)),ROW(G164)-ROW($E$147),COLUMN(G164)-COLUMN($E$147))</f>
        <v>776000</v>
      </c>
      <c r="H164" s="323">
        <f ca="1">OFFSET(INDIRECT(VLOOKUP($H$91,Config!$B$66:$AB$86,7,FALSE)),ROW(H164)-ROW($E$147),COLUMN(H164)-COLUMN($E$147))</f>
        <v>776000</v>
      </c>
      <c r="I164" s="323">
        <f ca="1">OFFSET(INDIRECT(VLOOKUP($H$91,Config!$B$66:$AB$86,7,FALSE)),ROW(I164)-ROW($E$147),COLUMN(I164)-COLUMN($E$147))</f>
        <v>776000</v>
      </c>
      <c r="J164" s="323">
        <f ca="1">OFFSET(INDIRECT(VLOOKUP($H$91,Config!$B$66:$AB$86,7,FALSE)),ROW(J164)-ROW($E$147),COLUMN(J164)-COLUMN($E$147))</f>
        <v>776000</v>
      </c>
      <c r="K164" s="323">
        <f ca="1">OFFSET(INDIRECT(VLOOKUP($H$91,Config!$B$66:$AB$86,7,FALSE)),ROW(K164)-ROW($E$147),COLUMN(K164)-COLUMN($E$147))</f>
        <v>0</v>
      </c>
      <c r="L164" s="323">
        <f ca="1">OFFSET(INDIRECT(VLOOKUP($H$91,Config!$B$66:$AB$86,7,FALSE)),ROW(L164)-ROW($E$147),COLUMN(L164)-COLUMN($E$147))</f>
        <v>0</v>
      </c>
      <c r="M164" s="323">
        <f ca="1">OFFSET(INDIRECT(VLOOKUP($H$91,Config!$B$66:$AB$86,7,FALSE)),ROW(M164)-ROW($E$147),COLUMN(M164)-COLUMN($E$147))</f>
        <v>0</v>
      </c>
      <c r="N164" s="323">
        <f ca="1">OFFSET(INDIRECT(VLOOKUP($H$91,Config!$B$66:$AB$86,7,FALSE)),ROW(N164)-ROW($E$147),COLUMN(N164)-COLUMN($E$147))</f>
        <v>0</v>
      </c>
      <c r="O164" s="323">
        <f t="shared" ca="1" si="34"/>
        <v>4656000</v>
      </c>
      <c r="P164" s="323">
        <f t="shared" ca="1" si="35"/>
        <v>776000</v>
      </c>
    </row>
    <row r="165" spans="1:16" x14ac:dyDescent="0.2">
      <c r="A165" s="330"/>
      <c r="B165" s="400"/>
      <c r="C165" s="442" t="str">
        <f>'Financial Summary &amp; Reporting'!B61</f>
        <v>N/A</v>
      </c>
      <c r="D165" s="386"/>
      <c r="E165" s="323">
        <f ca="1">OFFSET(INDIRECT(VLOOKUP($H$91,Config!$B$66:$AB$86,7,FALSE)),ROW(E165)-ROW($E$147),COLUMN(E165)-COLUMN($E$147))</f>
        <v>0</v>
      </c>
      <c r="F165" s="323">
        <f ca="1">OFFSET(INDIRECT(VLOOKUP($H$91,Config!$B$66:$AB$86,7,FALSE)),ROW(F165)-ROW($E$147),COLUMN(F165)-COLUMN($E$147))</f>
        <v>0</v>
      </c>
      <c r="G165" s="323">
        <f ca="1">OFFSET(INDIRECT(VLOOKUP($H$91,Config!$B$66:$AB$86,7,FALSE)),ROW(G165)-ROW($E$147),COLUMN(G165)-COLUMN($E$147))</f>
        <v>0</v>
      </c>
      <c r="H165" s="323">
        <f ca="1">OFFSET(INDIRECT(VLOOKUP($H$91,Config!$B$66:$AB$86,7,FALSE)),ROW(H165)-ROW($E$147),COLUMN(H165)-COLUMN($E$147))</f>
        <v>0</v>
      </c>
      <c r="I165" s="323">
        <f ca="1">OFFSET(INDIRECT(VLOOKUP($H$91,Config!$B$66:$AB$86,7,FALSE)),ROW(I165)-ROW($E$147),COLUMN(I165)-COLUMN($E$147))</f>
        <v>0</v>
      </c>
      <c r="J165" s="323">
        <f ca="1">OFFSET(INDIRECT(VLOOKUP($H$91,Config!$B$66:$AB$86,7,FALSE)),ROW(J165)-ROW($E$147),COLUMN(J165)-COLUMN($E$147))</f>
        <v>0</v>
      </c>
      <c r="K165" s="323">
        <f ca="1">OFFSET(INDIRECT(VLOOKUP($H$91,Config!$B$66:$AB$86,7,FALSE)),ROW(K165)-ROW($E$147),COLUMN(K165)-COLUMN($E$147))</f>
        <v>0</v>
      </c>
      <c r="L165" s="323">
        <f ca="1">OFFSET(INDIRECT(VLOOKUP($H$91,Config!$B$66:$AB$86,7,FALSE)),ROW(L165)-ROW($E$147),COLUMN(L165)-COLUMN($E$147))</f>
        <v>0</v>
      </c>
      <c r="M165" s="323">
        <f ca="1">OFFSET(INDIRECT(VLOOKUP($H$91,Config!$B$66:$AB$86,7,FALSE)),ROW(M165)-ROW($E$147),COLUMN(M165)-COLUMN($E$147))</f>
        <v>0</v>
      </c>
      <c r="N165" s="323">
        <f ca="1">OFFSET(INDIRECT(VLOOKUP($H$91,Config!$B$66:$AB$86,7,FALSE)),ROW(N165)-ROW($E$147),COLUMN(N165)-COLUMN($E$147))</f>
        <v>0</v>
      </c>
      <c r="O165" s="323">
        <f t="shared" ca="1" si="34"/>
        <v>0</v>
      </c>
      <c r="P165" s="323">
        <f t="shared" ca="1" si="35"/>
        <v>0</v>
      </c>
    </row>
    <row r="166" spans="1:16" x14ac:dyDescent="0.2">
      <c r="A166" s="326"/>
      <c r="B166" s="402"/>
      <c r="C166" s="442" t="str">
        <f>'Financial Summary &amp; Reporting'!B62</f>
        <v>N/A</v>
      </c>
      <c r="D166" s="386"/>
      <c r="E166" s="323">
        <f ca="1">OFFSET(INDIRECT(VLOOKUP($H$91,Config!$B$66:$AB$86,7,FALSE)),ROW(E166)-ROW($E$147),COLUMN(E166)-COLUMN($E$147))</f>
        <v>0</v>
      </c>
      <c r="F166" s="323">
        <f ca="1">OFFSET(INDIRECT(VLOOKUP($H$91,Config!$B$66:$AB$86,7,FALSE)),ROW(F166)-ROW($E$147),COLUMN(F166)-COLUMN($E$147))</f>
        <v>0</v>
      </c>
      <c r="G166" s="323">
        <f ca="1">OFFSET(INDIRECT(VLOOKUP($H$91,Config!$B$66:$AB$86,7,FALSE)),ROW(G166)-ROW($E$147),COLUMN(G166)-COLUMN($E$147))</f>
        <v>0</v>
      </c>
      <c r="H166" s="323">
        <f ca="1">OFFSET(INDIRECT(VLOOKUP($H$91,Config!$B$66:$AB$86,7,FALSE)),ROW(H166)-ROW($E$147),COLUMN(H166)-COLUMN($E$147))</f>
        <v>0</v>
      </c>
      <c r="I166" s="323">
        <f ca="1">OFFSET(INDIRECT(VLOOKUP($H$91,Config!$B$66:$AB$86,7,FALSE)),ROW(I166)-ROW($E$147),COLUMN(I166)-COLUMN($E$147))</f>
        <v>0</v>
      </c>
      <c r="J166" s="323">
        <f ca="1">OFFSET(INDIRECT(VLOOKUP($H$91,Config!$B$66:$AB$86,7,FALSE)),ROW(J166)-ROW($E$147),COLUMN(J166)-COLUMN($E$147))</f>
        <v>0</v>
      </c>
      <c r="K166" s="323">
        <f ca="1">OFFSET(INDIRECT(VLOOKUP($H$91,Config!$B$66:$AB$86,7,FALSE)),ROW(K166)-ROW($E$147),COLUMN(K166)-COLUMN($E$147))</f>
        <v>0</v>
      </c>
      <c r="L166" s="323">
        <f ca="1">OFFSET(INDIRECT(VLOOKUP($H$91,Config!$B$66:$AB$86,7,FALSE)),ROW(L166)-ROW($E$147),COLUMN(L166)-COLUMN($E$147))</f>
        <v>0</v>
      </c>
      <c r="M166" s="323">
        <f ca="1">OFFSET(INDIRECT(VLOOKUP($H$91,Config!$B$66:$AB$86,7,FALSE)),ROW(M166)-ROW($E$147),COLUMN(M166)-COLUMN($E$147))</f>
        <v>0</v>
      </c>
      <c r="N166" s="323">
        <f ca="1">OFFSET(INDIRECT(VLOOKUP($H$91,Config!$B$66:$AB$86,7,FALSE)),ROW(N166)-ROW($E$147),COLUMN(N166)-COLUMN($E$147))</f>
        <v>0</v>
      </c>
      <c r="O166" s="323">
        <f t="shared" ca="1" si="34"/>
        <v>0</v>
      </c>
      <c r="P166" s="323">
        <f t="shared" ca="1" si="35"/>
        <v>0</v>
      </c>
    </row>
    <row r="167" spans="1:16" x14ac:dyDescent="0.2">
      <c r="B167" s="400"/>
      <c r="C167" s="804" t="s">
        <v>35</v>
      </c>
      <c r="D167" s="804"/>
      <c r="E167" s="335">
        <f t="shared" ref="E167:N167" ca="1" si="36">SUM(E147:E166)</f>
        <v>9892273.0859957635</v>
      </c>
      <c r="F167" s="335">
        <f t="shared" ca="1" si="36"/>
        <v>9982953.5641461406</v>
      </c>
      <c r="G167" s="335">
        <f t="shared" ca="1" si="36"/>
        <v>10135481.996935196</v>
      </c>
      <c r="H167" s="335">
        <f t="shared" ca="1" si="36"/>
        <v>10227274.917139689</v>
      </c>
      <c r="I167" s="335">
        <f t="shared" ca="1" si="36"/>
        <v>10363780.340804754</v>
      </c>
      <c r="J167" s="335">
        <f t="shared" ca="1" si="36"/>
        <v>10575142.080231067</v>
      </c>
      <c r="K167" s="335">
        <f t="shared" ca="1" si="36"/>
        <v>0</v>
      </c>
      <c r="L167" s="335">
        <f t="shared" ca="1" si="36"/>
        <v>0</v>
      </c>
      <c r="M167" s="335">
        <f t="shared" ca="1" si="36"/>
        <v>0</v>
      </c>
      <c r="N167" s="335">
        <f t="shared" ca="1" si="36"/>
        <v>0</v>
      </c>
      <c r="O167" s="335">
        <f ca="1">SUM(E167:N167)</f>
        <v>61176905.985252604</v>
      </c>
      <c r="P167" s="335">
        <f t="shared" ca="1" si="35"/>
        <v>9892273.0859957635</v>
      </c>
    </row>
    <row r="168" spans="1:16" s="378" customFormat="1" ht="14.25" x14ac:dyDescent="0.2"/>
    <row r="169" spans="1:16" ht="14.25" x14ac:dyDescent="0.2">
      <c r="B169" s="403" t="s">
        <v>222</v>
      </c>
      <c r="C169" s="404"/>
      <c r="D169" s="404"/>
      <c r="E169" s="378"/>
      <c r="F169" s="378"/>
      <c r="G169" s="378"/>
      <c r="H169" s="378"/>
      <c r="I169" s="378"/>
      <c r="J169" s="378"/>
      <c r="K169" s="378"/>
      <c r="L169" s="378"/>
      <c r="M169" s="378"/>
      <c r="N169" s="378"/>
      <c r="O169" s="378"/>
      <c r="P169" s="378"/>
    </row>
    <row r="170" spans="1:16" x14ac:dyDescent="0.2">
      <c r="B170" s="404"/>
      <c r="C170" s="805"/>
      <c r="D170" s="805"/>
      <c r="E170" s="383" t="str">
        <f ca="1">E109</f>
        <v>Actual</v>
      </c>
      <c r="F170" s="383" t="str">
        <f t="shared" ref="F170:N170" ca="1" si="37">F109</f>
        <v>Projected</v>
      </c>
      <c r="G170" s="383" t="str">
        <f t="shared" ca="1" si="37"/>
        <v>Projected</v>
      </c>
      <c r="H170" s="383" t="str">
        <f t="shared" ca="1" si="37"/>
        <v>Projected</v>
      </c>
      <c r="I170" s="383" t="str">
        <f t="shared" ca="1" si="37"/>
        <v>Projected</v>
      </c>
      <c r="J170" s="383" t="str">
        <f t="shared" ca="1" si="37"/>
        <v>Projected</v>
      </c>
      <c r="K170" s="383" t="str">
        <f t="shared" ca="1" si="37"/>
        <v>Projected</v>
      </c>
      <c r="L170" s="383" t="str">
        <f t="shared" ca="1" si="37"/>
        <v>Projected</v>
      </c>
      <c r="M170" s="383" t="str">
        <f t="shared" ca="1" si="37"/>
        <v>Projected</v>
      </c>
      <c r="N170" s="383" t="str">
        <f t="shared" ca="1" si="37"/>
        <v>Projected</v>
      </c>
      <c r="O170" s="384"/>
      <c r="P170" s="384" t="s">
        <v>225</v>
      </c>
    </row>
    <row r="171" spans="1:16" x14ac:dyDescent="0.2">
      <c r="B171" s="404"/>
      <c r="C171" s="441" t="str">
        <f>'Financial Summary &amp; Reporting'!B43</f>
        <v>CIAT</v>
      </c>
      <c r="D171" s="385"/>
      <c r="E171" s="320">
        <f ca="1">OFFSET(INDIRECT(VLOOKUP($H$93,Config!$B$66:$AB$86,7,FALSE)),ROW(E171)-ROW($E$171),COLUMN(E171)-COLUMN($E$171))</f>
        <v>0</v>
      </c>
      <c r="F171" s="320">
        <f ca="1">OFFSET(INDIRECT(VLOOKUP($H$93,Config!$B$66:$AB$86,7,FALSE)),ROW(F171)-ROW($E$171),COLUMN(F171)-COLUMN($E$171))</f>
        <v>0</v>
      </c>
      <c r="G171" s="320">
        <f ca="1">OFFSET(INDIRECT(VLOOKUP($H$93,Config!$B$66:$AB$86,7,FALSE)),ROW(G171)-ROW($E$171),COLUMN(G171)-COLUMN($E$171))</f>
        <v>0</v>
      </c>
      <c r="H171" s="320">
        <f ca="1">OFFSET(INDIRECT(VLOOKUP($H$93,Config!$B$66:$AB$86,7,FALSE)),ROW(H171)-ROW($E$171),COLUMN(H171)-COLUMN($E$171))</f>
        <v>0</v>
      </c>
      <c r="I171" s="320">
        <f ca="1">OFFSET(INDIRECT(VLOOKUP($H$93,Config!$B$66:$AB$86,7,FALSE)),ROW(I171)-ROW($E$171),COLUMN(I171)-COLUMN($E$171))</f>
        <v>0</v>
      </c>
      <c r="J171" s="320">
        <f ca="1">OFFSET(INDIRECT(VLOOKUP($H$93,Config!$B$66:$AB$86,7,FALSE)),ROW(J171)-ROW($E$171),COLUMN(J171)-COLUMN($E$171))</f>
        <v>0</v>
      </c>
      <c r="K171" s="320">
        <f ca="1">OFFSET(INDIRECT(VLOOKUP($H$93,Config!$B$66:$AB$86,7,FALSE)),ROW(K171)-ROW($E$171),COLUMN(K171)-COLUMN($E$171))</f>
        <v>0</v>
      </c>
      <c r="L171" s="320">
        <f ca="1">OFFSET(INDIRECT(VLOOKUP($H$93,Config!$B$66:$AB$86,7,FALSE)),ROW(L171)-ROW($E$171),COLUMN(L171)-COLUMN($E$171))</f>
        <v>0</v>
      </c>
      <c r="M171" s="320">
        <f ca="1">OFFSET(INDIRECT(VLOOKUP($H$93,Config!$B$66:$AB$86,7,FALSE)),ROW(M171)-ROW($E$171),COLUMN(M171)-COLUMN($E$171))</f>
        <v>0</v>
      </c>
      <c r="N171" s="320">
        <f ca="1">OFFSET(INDIRECT(VLOOKUP($H$93,Config!$B$66:$AB$86,7,FALSE)),ROW(N171)-ROW($E$171),COLUMN(N171)-COLUMN($E$171))</f>
        <v>0</v>
      </c>
      <c r="O171" s="320">
        <f ca="1">SUM(E171:N171)</f>
        <v>0</v>
      </c>
      <c r="P171" s="320">
        <f ca="1">SUMIF($E$109:$N$109,"Actual",$E171:$N171)</f>
        <v>0</v>
      </c>
    </row>
    <row r="172" spans="1:16" x14ac:dyDescent="0.2">
      <c r="B172" s="404"/>
      <c r="C172" s="443" t="str">
        <f>'Financial Summary &amp; Reporting'!B44</f>
        <v>AFRICARICE</v>
      </c>
      <c r="D172" s="386"/>
      <c r="E172" s="323">
        <f ca="1">OFFSET(INDIRECT(VLOOKUP($H$93,Config!$B$66:$AB$86,7,FALSE)),ROW(E172)-ROW($E$171),COLUMN(E172)-COLUMN($E$171))</f>
        <v>0</v>
      </c>
      <c r="F172" s="323">
        <f ca="1">OFFSET(INDIRECT(VLOOKUP($H$93,Config!$B$66:$AB$86,7,FALSE)),ROW(F172)-ROW($E$171),COLUMN(F172)-COLUMN($E$171))</f>
        <v>0</v>
      </c>
      <c r="G172" s="323">
        <f ca="1">OFFSET(INDIRECT(VLOOKUP($H$93,Config!$B$66:$AB$86,7,FALSE)),ROW(G172)-ROW($E$171),COLUMN(G172)-COLUMN($E$171))</f>
        <v>0</v>
      </c>
      <c r="H172" s="323">
        <f ca="1">OFFSET(INDIRECT(VLOOKUP($H$93,Config!$B$66:$AB$86,7,FALSE)),ROW(H172)-ROW($E$171),COLUMN(H172)-COLUMN($E$171))</f>
        <v>0</v>
      </c>
      <c r="I172" s="323">
        <f ca="1">OFFSET(INDIRECT(VLOOKUP($H$93,Config!$B$66:$AB$86,7,FALSE)),ROW(I172)-ROW($E$171),COLUMN(I172)-COLUMN($E$171))</f>
        <v>0</v>
      </c>
      <c r="J172" s="323">
        <f ca="1">OFFSET(INDIRECT(VLOOKUP($H$93,Config!$B$66:$AB$86,7,FALSE)),ROW(J172)-ROW($E$171),COLUMN(J172)-COLUMN($E$171))</f>
        <v>0</v>
      </c>
      <c r="K172" s="323">
        <f ca="1">OFFSET(INDIRECT(VLOOKUP($H$93,Config!$B$66:$AB$86,7,FALSE)),ROW(K172)-ROW($E$171),COLUMN(K172)-COLUMN($E$171))</f>
        <v>0</v>
      </c>
      <c r="L172" s="323">
        <f ca="1">OFFSET(INDIRECT(VLOOKUP($H$93,Config!$B$66:$AB$86,7,FALSE)),ROW(L172)-ROW($E$171),COLUMN(L172)-COLUMN($E$171))</f>
        <v>0</v>
      </c>
      <c r="M172" s="323">
        <f ca="1">OFFSET(INDIRECT(VLOOKUP($H$93,Config!$B$66:$AB$86,7,FALSE)),ROW(M172)-ROW($E$171),COLUMN(M172)-COLUMN($E$171))</f>
        <v>0</v>
      </c>
      <c r="N172" s="323">
        <f ca="1">OFFSET(INDIRECT(VLOOKUP($H$93,Config!$B$66:$AB$86,7,FALSE)),ROW(N172)-ROW($E$171),COLUMN(N172)-COLUMN($E$171))</f>
        <v>0</v>
      </c>
      <c r="O172" s="323">
        <f t="shared" ref="O172:O190" ca="1" si="38">SUM(E172:N172)</f>
        <v>0</v>
      </c>
      <c r="P172" s="323">
        <f t="shared" ref="P172:P190" ca="1" si="39">SUMIF($E$109:$N$109,"Actual",$E172:$N172)</f>
        <v>0</v>
      </c>
    </row>
    <row r="173" spans="1:16" x14ac:dyDescent="0.2">
      <c r="B173" s="404"/>
      <c r="C173" s="443" t="str">
        <f>'Financial Summary &amp; Reporting'!B45</f>
        <v>BIOVERSITY</v>
      </c>
      <c r="D173" s="386"/>
      <c r="E173" s="323">
        <f ca="1">OFFSET(INDIRECT(VLOOKUP($H$93,Config!$B$66:$AB$86,7,FALSE)),ROW(E173)-ROW($E$171),COLUMN(E173)-COLUMN($E$171))</f>
        <v>0</v>
      </c>
      <c r="F173" s="323">
        <f ca="1">OFFSET(INDIRECT(VLOOKUP($H$93,Config!$B$66:$AB$86,7,FALSE)),ROW(F173)-ROW($E$171),COLUMN(F173)-COLUMN($E$171))</f>
        <v>0</v>
      </c>
      <c r="G173" s="323">
        <f ca="1">OFFSET(INDIRECT(VLOOKUP($H$93,Config!$B$66:$AB$86,7,FALSE)),ROW(G173)-ROW($E$171),COLUMN(G173)-COLUMN($E$171))</f>
        <v>0</v>
      </c>
      <c r="H173" s="323">
        <f ca="1">OFFSET(INDIRECT(VLOOKUP($H$93,Config!$B$66:$AB$86,7,FALSE)),ROW(H173)-ROW($E$171),COLUMN(H173)-COLUMN($E$171))</f>
        <v>0</v>
      </c>
      <c r="I173" s="323">
        <f ca="1">OFFSET(INDIRECT(VLOOKUP($H$93,Config!$B$66:$AB$86,7,FALSE)),ROW(I173)-ROW($E$171),COLUMN(I173)-COLUMN($E$171))</f>
        <v>0</v>
      </c>
      <c r="J173" s="323">
        <f ca="1">OFFSET(INDIRECT(VLOOKUP($H$93,Config!$B$66:$AB$86,7,FALSE)),ROW(J173)-ROW($E$171),COLUMN(J173)-COLUMN($E$171))</f>
        <v>0</v>
      </c>
      <c r="K173" s="323">
        <f ca="1">OFFSET(INDIRECT(VLOOKUP($H$93,Config!$B$66:$AB$86,7,FALSE)),ROW(K173)-ROW($E$171),COLUMN(K173)-COLUMN($E$171))</f>
        <v>0</v>
      </c>
      <c r="L173" s="323">
        <f ca="1">OFFSET(INDIRECT(VLOOKUP($H$93,Config!$B$66:$AB$86,7,FALSE)),ROW(L173)-ROW($E$171),COLUMN(L173)-COLUMN($E$171))</f>
        <v>0</v>
      </c>
      <c r="M173" s="323">
        <f ca="1">OFFSET(INDIRECT(VLOOKUP($H$93,Config!$B$66:$AB$86,7,FALSE)),ROW(M173)-ROW($E$171),COLUMN(M173)-COLUMN($E$171))</f>
        <v>0</v>
      </c>
      <c r="N173" s="323">
        <f ca="1">OFFSET(INDIRECT(VLOOKUP($H$93,Config!$B$66:$AB$86,7,FALSE)),ROW(N173)-ROW($E$171),COLUMN(N173)-COLUMN($E$171))</f>
        <v>0</v>
      </c>
      <c r="O173" s="323">
        <f t="shared" ca="1" si="38"/>
        <v>0</v>
      </c>
      <c r="P173" s="323">
        <f t="shared" ca="1" si="39"/>
        <v>0</v>
      </c>
    </row>
    <row r="174" spans="1:16" x14ac:dyDescent="0.2">
      <c r="B174" s="404"/>
      <c r="C174" s="443" t="str">
        <f>'Financial Summary &amp; Reporting'!B46</f>
        <v>CIFOR</v>
      </c>
      <c r="D174" s="386"/>
      <c r="E174" s="323">
        <f ca="1">OFFSET(INDIRECT(VLOOKUP($H$93,Config!$B$66:$AB$86,7,FALSE)),ROW(E174)-ROW($E$171),COLUMN(E174)-COLUMN($E$171))</f>
        <v>0</v>
      </c>
      <c r="F174" s="323">
        <f ca="1">OFFSET(INDIRECT(VLOOKUP($H$93,Config!$B$66:$AB$86,7,FALSE)),ROW(F174)-ROW($E$171),COLUMN(F174)-COLUMN($E$171))</f>
        <v>0</v>
      </c>
      <c r="G174" s="323">
        <f ca="1">OFFSET(INDIRECT(VLOOKUP($H$93,Config!$B$66:$AB$86,7,FALSE)),ROW(G174)-ROW($E$171),COLUMN(G174)-COLUMN($E$171))</f>
        <v>0</v>
      </c>
      <c r="H174" s="323">
        <f ca="1">OFFSET(INDIRECT(VLOOKUP($H$93,Config!$B$66:$AB$86,7,FALSE)),ROW(H174)-ROW($E$171),COLUMN(H174)-COLUMN($E$171))</f>
        <v>0</v>
      </c>
      <c r="I174" s="323">
        <f ca="1">OFFSET(INDIRECT(VLOOKUP($H$93,Config!$B$66:$AB$86,7,FALSE)),ROW(I174)-ROW($E$171),COLUMN(I174)-COLUMN($E$171))</f>
        <v>0</v>
      </c>
      <c r="J174" s="323">
        <f ca="1">OFFSET(INDIRECT(VLOOKUP($H$93,Config!$B$66:$AB$86,7,FALSE)),ROW(J174)-ROW($E$171),COLUMN(J174)-COLUMN($E$171))</f>
        <v>0</v>
      </c>
      <c r="K174" s="323">
        <f ca="1">OFFSET(INDIRECT(VLOOKUP($H$93,Config!$B$66:$AB$86,7,FALSE)),ROW(K174)-ROW($E$171),COLUMN(K174)-COLUMN($E$171))</f>
        <v>0</v>
      </c>
      <c r="L174" s="323">
        <f ca="1">OFFSET(INDIRECT(VLOOKUP($H$93,Config!$B$66:$AB$86,7,FALSE)),ROW(L174)-ROW($E$171),COLUMN(L174)-COLUMN($E$171))</f>
        <v>0</v>
      </c>
      <c r="M174" s="323">
        <f ca="1">OFFSET(INDIRECT(VLOOKUP($H$93,Config!$B$66:$AB$86,7,FALSE)),ROW(M174)-ROW($E$171),COLUMN(M174)-COLUMN($E$171))</f>
        <v>0</v>
      </c>
      <c r="N174" s="323">
        <f ca="1">OFFSET(INDIRECT(VLOOKUP($H$93,Config!$B$66:$AB$86,7,FALSE)),ROW(N174)-ROW($E$171),COLUMN(N174)-COLUMN($E$171))</f>
        <v>0</v>
      </c>
      <c r="O174" s="323">
        <f t="shared" ca="1" si="38"/>
        <v>0</v>
      </c>
      <c r="P174" s="323">
        <f t="shared" ca="1" si="39"/>
        <v>0</v>
      </c>
    </row>
    <row r="175" spans="1:16" x14ac:dyDescent="0.2">
      <c r="B175" s="404"/>
      <c r="C175" s="443" t="str">
        <f>'Financial Summary &amp; Reporting'!B47</f>
        <v>CIMMYT</v>
      </c>
      <c r="D175" s="386"/>
      <c r="E175" s="323">
        <f ca="1">OFFSET(INDIRECT(VLOOKUP($H$93,Config!$B$66:$AB$86,7,FALSE)),ROW(E175)-ROW($E$171),COLUMN(E175)-COLUMN($E$171))</f>
        <v>0</v>
      </c>
      <c r="F175" s="323">
        <f ca="1">OFFSET(INDIRECT(VLOOKUP($H$93,Config!$B$66:$AB$86,7,FALSE)),ROW(F175)-ROW($E$171),COLUMN(F175)-COLUMN($E$171))</f>
        <v>0</v>
      </c>
      <c r="G175" s="323">
        <f ca="1">OFFSET(INDIRECT(VLOOKUP($H$93,Config!$B$66:$AB$86,7,FALSE)),ROW(G175)-ROW($E$171),COLUMN(G175)-COLUMN($E$171))</f>
        <v>0</v>
      </c>
      <c r="H175" s="323">
        <f ca="1">OFFSET(INDIRECT(VLOOKUP($H$93,Config!$B$66:$AB$86,7,FALSE)),ROW(H175)-ROW($E$171),COLUMN(H175)-COLUMN($E$171))</f>
        <v>0</v>
      </c>
      <c r="I175" s="323">
        <f ca="1">OFFSET(INDIRECT(VLOOKUP($H$93,Config!$B$66:$AB$86,7,FALSE)),ROW(I175)-ROW($E$171),COLUMN(I175)-COLUMN($E$171))</f>
        <v>0</v>
      </c>
      <c r="J175" s="323">
        <f ca="1">OFFSET(INDIRECT(VLOOKUP($H$93,Config!$B$66:$AB$86,7,FALSE)),ROW(J175)-ROW($E$171),COLUMN(J175)-COLUMN($E$171))</f>
        <v>0</v>
      </c>
      <c r="K175" s="323">
        <f ca="1">OFFSET(INDIRECT(VLOOKUP($H$93,Config!$B$66:$AB$86,7,FALSE)),ROW(K175)-ROW($E$171),COLUMN(K175)-COLUMN($E$171))</f>
        <v>0</v>
      </c>
      <c r="L175" s="323">
        <f ca="1">OFFSET(INDIRECT(VLOOKUP($H$93,Config!$B$66:$AB$86,7,FALSE)),ROW(L175)-ROW($E$171),COLUMN(L175)-COLUMN($E$171))</f>
        <v>0</v>
      </c>
      <c r="M175" s="323">
        <f ca="1">OFFSET(INDIRECT(VLOOKUP($H$93,Config!$B$66:$AB$86,7,FALSE)),ROW(M175)-ROW($E$171),COLUMN(M175)-COLUMN($E$171))</f>
        <v>0</v>
      </c>
      <c r="N175" s="323">
        <f ca="1">OFFSET(INDIRECT(VLOOKUP($H$93,Config!$B$66:$AB$86,7,FALSE)),ROW(N175)-ROW($E$171),COLUMN(N175)-COLUMN($E$171))</f>
        <v>0</v>
      </c>
      <c r="O175" s="323">
        <f t="shared" ca="1" si="38"/>
        <v>0</v>
      </c>
      <c r="P175" s="323">
        <f t="shared" ca="1" si="39"/>
        <v>0</v>
      </c>
    </row>
    <row r="176" spans="1:16" x14ac:dyDescent="0.2">
      <c r="B176" s="404"/>
      <c r="C176" s="443" t="str">
        <f>'Financial Summary &amp; Reporting'!B48</f>
        <v>CIP</v>
      </c>
      <c r="D176" s="386"/>
      <c r="E176" s="323">
        <f ca="1">OFFSET(INDIRECT(VLOOKUP($H$93,Config!$B$66:$AB$86,7,FALSE)),ROW(E176)-ROW($E$171),COLUMN(E176)-COLUMN($E$171))</f>
        <v>0</v>
      </c>
      <c r="F176" s="323">
        <f ca="1">OFFSET(INDIRECT(VLOOKUP($H$93,Config!$B$66:$AB$86,7,FALSE)),ROW(F176)-ROW($E$171),COLUMN(F176)-COLUMN($E$171))</f>
        <v>0</v>
      </c>
      <c r="G176" s="323">
        <f ca="1">OFFSET(INDIRECT(VLOOKUP($H$93,Config!$B$66:$AB$86,7,FALSE)),ROW(G176)-ROW($E$171),COLUMN(G176)-COLUMN($E$171))</f>
        <v>0</v>
      </c>
      <c r="H176" s="323">
        <f ca="1">OFFSET(INDIRECT(VLOOKUP($H$93,Config!$B$66:$AB$86,7,FALSE)),ROW(H176)-ROW($E$171),COLUMN(H176)-COLUMN($E$171))</f>
        <v>0</v>
      </c>
      <c r="I176" s="323">
        <f ca="1">OFFSET(INDIRECT(VLOOKUP($H$93,Config!$B$66:$AB$86,7,FALSE)),ROW(I176)-ROW($E$171),COLUMN(I176)-COLUMN($E$171))</f>
        <v>0</v>
      </c>
      <c r="J176" s="323">
        <f ca="1">OFFSET(INDIRECT(VLOOKUP($H$93,Config!$B$66:$AB$86,7,FALSE)),ROW(J176)-ROW($E$171),COLUMN(J176)-COLUMN($E$171))</f>
        <v>0</v>
      </c>
      <c r="K176" s="323">
        <f ca="1">OFFSET(INDIRECT(VLOOKUP($H$93,Config!$B$66:$AB$86,7,FALSE)),ROW(K176)-ROW($E$171),COLUMN(K176)-COLUMN($E$171))</f>
        <v>0</v>
      </c>
      <c r="L176" s="323">
        <f ca="1">OFFSET(INDIRECT(VLOOKUP($H$93,Config!$B$66:$AB$86,7,FALSE)),ROW(L176)-ROW($E$171),COLUMN(L176)-COLUMN($E$171))</f>
        <v>0</v>
      </c>
      <c r="M176" s="323">
        <f ca="1">OFFSET(INDIRECT(VLOOKUP($H$93,Config!$B$66:$AB$86,7,FALSE)),ROW(M176)-ROW($E$171),COLUMN(M176)-COLUMN($E$171))</f>
        <v>0</v>
      </c>
      <c r="N176" s="323">
        <f ca="1">OFFSET(INDIRECT(VLOOKUP($H$93,Config!$B$66:$AB$86,7,FALSE)),ROW(N176)-ROW($E$171),COLUMN(N176)-COLUMN($E$171))</f>
        <v>0</v>
      </c>
      <c r="O176" s="323">
        <f t="shared" ca="1" si="38"/>
        <v>0</v>
      </c>
      <c r="P176" s="323">
        <f t="shared" ca="1" si="39"/>
        <v>0</v>
      </c>
    </row>
    <row r="177" spans="2:16" x14ac:dyDescent="0.2">
      <c r="B177" s="404"/>
      <c r="C177" s="443" t="str">
        <f>'Financial Summary &amp; Reporting'!B49</f>
        <v>ICARDA</v>
      </c>
      <c r="D177" s="386"/>
      <c r="E177" s="323">
        <f ca="1">OFFSET(INDIRECT(VLOOKUP($H$93,Config!$B$66:$AB$86,7,FALSE)),ROW(E177)-ROW($E$171),COLUMN(E177)-COLUMN($E$171))</f>
        <v>0</v>
      </c>
      <c r="F177" s="323">
        <f ca="1">OFFSET(INDIRECT(VLOOKUP($H$93,Config!$B$66:$AB$86,7,FALSE)),ROW(F177)-ROW($E$171),COLUMN(F177)-COLUMN($E$171))</f>
        <v>0</v>
      </c>
      <c r="G177" s="323">
        <f ca="1">OFFSET(INDIRECT(VLOOKUP($H$93,Config!$B$66:$AB$86,7,FALSE)),ROW(G177)-ROW($E$171),COLUMN(G177)-COLUMN($E$171))</f>
        <v>0</v>
      </c>
      <c r="H177" s="323">
        <f ca="1">OFFSET(INDIRECT(VLOOKUP($H$93,Config!$B$66:$AB$86,7,FALSE)),ROW(H177)-ROW($E$171),COLUMN(H177)-COLUMN($E$171))</f>
        <v>0</v>
      </c>
      <c r="I177" s="323">
        <f ca="1">OFFSET(INDIRECT(VLOOKUP($H$93,Config!$B$66:$AB$86,7,FALSE)),ROW(I177)-ROW($E$171),COLUMN(I177)-COLUMN($E$171))</f>
        <v>0</v>
      </c>
      <c r="J177" s="323">
        <f ca="1">OFFSET(INDIRECT(VLOOKUP($H$93,Config!$B$66:$AB$86,7,FALSE)),ROW(J177)-ROW($E$171),COLUMN(J177)-COLUMN($E$171))</f>
        <v>0</v>
      </c>
      <c r="K177" s="323">
        <f ca="1">OFFSET(INDIRECT(VLOOKUP($H$93,Config!$B$66:$AB$86,7,FALSE)),ROW(K177)-ROW($E$171),COLUMN(K177)-COLUMN($E$171))</f>
        <v>0</v>
      </c>
      <c r="L177" s="323">
        <f ca="1">OFFSET(INDIRECT(VLOOKUP($H$93,Config!$B$66:$AB$86,7,FALSE)),ROW(L177)-ROW($E$171),COLUMN(L177)-COLUMN($E$171))</f>
        <v>0</v>
      </c>
      <c r="M177" s="323">
        <f ca="1">OFFSET(INDIRECT(VLOOKUP($H$93,Config!$B$66:$AB$86,7,FALSE)),ROW(M177)-ROW($E$171),COLUMN(M177)-COLUMN($E$171))</f>
        <v>0</v>
      </c>
      <c r="N177" s="323">
        <f ca="1">OFFSET(INDIRECT(VLOOKUP($H$93,Config!$B$66:$AB$86,7,FALSE)),ROW(N177)-ROW($E$171),COLUMN(N177)-COLUMN($E$171))</f>
        <v>0</v>
      </c>
      <c r="O177" s="323">
        <f t="shared" ca="1" si="38"/>
        <v>0</v>
      </c>
      <c r="P177" s="323">
        <f t="shared" ca="1" si="39"/>
        <v>0</v>
      </c>
    </row>
    <row r="178" spans="2:16" x14ac:dyDescent="0.2">
      <c r="B178" s="404"/>
      <c r="C178" s="443" t="str">
        <f>'Financial Summary &amp; Reporting'!B50</f>
        <v>ICRAF</v>
      </c>
      <c r="D178" s="386"/>
      <c r="E178" s="323">
        <f ca="1">OFFSET(INDIRECT(VLOOKUP($H$93,Config!$B$66:$AB$86,7,FALSE)),ROW(E178)-ROW($E$171),COLUMN(E178)-COLUMN($E$171))</f>
        <v>0</v>
      </c>
      <c r="F178" s="323">
        <f ca="1">OFFSET(INDIRECT(VLOOKUP($H$93,Config!$B$66:$AB$86,7,FALSE)),ROW(F178)-ROW($E$171),COLUMN(F178)-COLUMN($E$171))</f>
        <v>0</v>
      </c>
      <c r="G178" s="323">
        <f ca="1">OFFSET(INDIRECT(VLOOKUP($H$93,Config!$B$66:$AB$86,7,FALSE)),ROW(G178)-ROW($E$171),COLUMN(G178)-COLUMN($E$171))</f>
        <v>0</v>
      </c>
      <c r="H178" s="323">
        <f ca="1">OFFSET(INDIRECT(VLOOKUP($H$93,Config!$B$66:$AB$86,7,FALSE)),ROW(H178)-ROW($E$171),COLUMN(H178)-COLUMN($E$171))</f>
        <v>0</v>
      </c>
      <c r="I178" s="323">
        <f ca="1">OFFSET(INDIRECT(VLOOKUP($H$93,Config!$B$66:$AB$86,7,FALSE)),ROW(I178)-ROW($E$171),COLUMN(I178)-COLUMN($E$171))</f>
        <v>0</v>
      </c>
      <c r="J178" s="323">
        <f ca="1">OFFSET(INDIRECT(VLOOKUP($H$93,Config!$B$66:$AB$86,7,FALSE)),ROW(J178)-ROW($E$171),COLUMN(J178)-COLUMN($E$171))</f>
        <v>0</v>
      </c>
      <c r="K178" s="323">
        <f ca="1">OFFSET(INDIRECT(VLOOKUP($H$93,Config!$B$66:$AB$86,7,FALSE)),ROW(K178)-ROW($E$171),COLUMN(K178)-COLUMN($E$171))</f>
        <v>0</v>
      </c>
      <c r="L178" s="323">
        <f ca="1">OFFSET(INDIRECT(VLOOKUP($H$93,Config!$B$66:$AB$86,7,FALSE)),ROW(L178)-ROW($E$171),COLUMN(L178)-COLUMN($E$171))</f>
        <v>0</v>
      </c>
      <c r="M178" s="323">
        <f ca="1">OFFSET(INDIRECT(VLOOKUP($H$93,Config!$B$66:$AB$86,7,FALSE)),ROW(M178)-ROW($E$171),COLUMN(M178)-COLUMN($E$171))</f>
        <v>0</v>
      </c>
      <c r="N178" s="323">
        <f ca="1">OFFSET(INDIRECT(VLOOKUP($H$93,Config!$B$66:$AB$86,7,FALSE)),ROW(N178)-ROW($E$171),COLUMN(N178)-COLUMN($E$171))</f>
        <v>0</v>
      </c>
      <c r="O178" s="323">
        <f t="shared" ca="1" si="38"/>
        <v>0</v>
      </c>
      <c r="P178" s="323">
        <f t="shared" ca="1" si="39"/>
        <v>0</v>
      </c>
    </row>
    <row r="179" spans="2:16" x14ac:dyDescent="0.2">
      <c r="B179" s="404"/>
      <c r="C179" s="443" t="str">
        <f>'Financial Summary &amp; Reporting'!B51</f>
        <v>ICRISAT</v>
      </c>
      <c r="D179" s="386"/>
      <c r="E179" s="323">
        <f ca="1">OFFSET(INDIRECT(VLOOKUP($H$93,Config!$B$66:$AB$86,7,FALSE)),ROW(E179)-ROW($E$171),COLUMN(E179)-COLUMN($E$171))</f>
        <v>0</v>
      </c>
      <c r="F179" s="323">
        <f ca="1">OFFSET(INDIRECT(VLOOKUP($H$93,Config!$B$66:$AB$86,7,FALSE)),ROW(F179)-ROW($E$171),COLUMN(F179)-COLUMN($E$171))</f>
        <v>0</v>
      </c>
      <c r="G179" s="323">
        <f ca="1">OFFSET(INDIRECT(VLOOKUP($H$93,Config!$B$66:$AB$86,7,FALSE)),ROW(G179)-ROW($E$171),COLUMN(G179)-COLUMN($E$171))</f>
        <v>0</v>
      </c>
      <c r="H179" s="323">
        <f ca="1">OFFSET(INDIRECT(VLOOKUP($H$93,Config!$B$66:$AB$86,7,FALSE)),ROW(H179)-ROW($E$171),COLUMN(H179)-COLUMN($E$171))</f>
        <v>0</v>
      </c>
      <c r="I179" s="323">
        <f ca="1">OFFSET(INDIRECT(VLOOKUP($H$93,Config!$B$66:$AB$86,7,FALSE)),ROW(I179)-ROW($E$171),COLUMN(I179)-COLUMN($E$171))</f>
        <v>0</v>
      </c>
      <c r="J179" s="323">
        <f ca="1">OFFSET(INDIRECT(VLOOKUP($H$93,Config!$B$66:$AB$86,7,FALSE)),ROW(J179)-ROW($E$171),COLUMN(J179)-COLUMN($E$171))</f>
        <v>0</v>
      </c>
      <c r="K179" s="323">
        <f ca="1">OFFSET(INDIRECT(VLOOKUP($H$93,Config!$B$66:$AB$86,7,FALSE)),ROW(K179)-ROW($E$171),COLUMN(K179)-COLUMN($E$171))</f>
        <v>0</v>
      </c>
      <c r="L179" s="323">
        <f ca="1">OFFSET(INDIRECT(VLOOKUP($H$93,Config!$B$66:$AB$86,7,FALSE)),ROW(L179)-ROW($E$171),COLUMN(L179)-COLUMN($E$171))</f>
        <v>0</v>
      </c>
      <c r="M179" s="323">
        <f ca="1">OFFSET(INDIRECT(VLOOKUP($H$93,Config!$B$66:$AB$86,7,FALSE)),ROW(M179)-ROW($E$171),COLUMN(M179)-COLUMN($E$171))</f>
        <v>0</v>
      </c>
      <c r="N179" s="323">
        <f ca="1">OFFSET(INDIRECT(VLOOKUP($H$93,Config!$B$66:$AB$86,7,FALSE)),ROW(N179)-ROW($E$171),COLUMN(N179)-COLUMN($E$171))</f>
        <v>0</v>
      </c>
      <c r="O179" s="323">
        <f t="shared" ca="1" si="38"/>
        <v>0</v>
      </c>
      <c r="P179" s="323">
        <f t="shared" ca="1" si="39"/>
        <v>0</v>
      </c>
    </row>
    <row r="180" spans="2:16" x14ac:dyDescent="0.2">
      <c r="B180" s="404"/>
      <c r="C180" s="443" t="str">
        <f>'Financial Summary &amp; Reporting'!B52</f>
        <v>IFPRI</v>
      </c>
      <c r="D180" s="386"/>
      <c r="E180" s="323">
        <f ca="1">OFFSET(INDIRECT(VLOOKUP($H$93,Config!$B$66:$AB$86,7,FALSE)),ROW(E180)-ROW($E$171),COLUMN(E180)-COLUMN($E$171))</f>
        <v>0</v>
      </c>
      <c r="F180" s="323">
        <f ca="1">OFFSET(INDIRECT(VLOOKUP($H$93,Config!$B$66:$AB$86,7,FALSE)),ROW(F180)-ROW($E$171),COLUMN(F180)-COLUMN($E$171))</f>
        <v>0</v>
      </c>
      <c r="G180" s="323">
        <f ca="1">OFFSET(INDIRECT(VLOOKUP($H$93,Config!$B$66:$AB$86,7,FALSE)),ROW(G180)-ROW($E$171),COLUMN(G180)-COLUMN($E$171))</f>
        <v>0</v>
      </c>
      <c r="H180" s="323">
        <f ca="1">OFFSET(INDIRECT(VLOOKUP($H$93,Config!$B$66:$AB$86,7,FALSE)),ROW(H180)-ROW($E$171),COLUMN(H180)-COLUMN($E$171))</f>
        <v>0</v>
      </c>
      <c r="I180" s="323">
        <f ca="1">OFFSET(INDIRECT(VLOOKUP($H$93,Config!$B$66:$AB$86,7,FALSE)),ROW(I180)-ROW($E$171),COLUMN(I180)-COLUMN($E$171))</f>
        <v>0</v>
      </c>
      <c r="J180" s="323">
        <f ca="1">OFFSET(INDIRECT(VLOOKUP($H$93,Config!$B$66:$AB$86,7,FALSE)),ROW(J180)-ROW($E$171),COLUMN(J180)-COLUMN($E$171))</f>
        <v>0</v>
      </c>
      <c r="K180" s="323">
        <f ca="1">OFFSET(INDIRECT(VLOOKUP($H$93,Config!$B$66:$AB$86,7,FALSE)),ROW(K180)-ROW($E$171),COLUMN(K180)-COLUMN($E$171))</f>
        <v>0</v>
      </c>
      <c r="L180" s="323">
        <f ca="1">OFFSET(INDIRECT(VLOOKUP($H$93,Config!$B$66:$AB$86,7,FALSE)),ROW(L180)-ROW($E$171),COLUMN(L180)-COLUMN($E$171))</f>
        <v>0</v>
      </c>
      <c r="M180" s="323">
        <f ca="1">OFFSET(INDIRECT(VLOOKUP($H$93,Config!$B$66:$AB$86,7,FALSE)),ROW(M180)-ROW($E$171),COLUMN(M180)-COLUMN($E$171))</f>
        <v>0</v>
      </c>
      <c r="N180" s="323">
        <f ca="1">OFFSET(INDIRECT(VLOOKUP($H$93,Config!$B$66:$AB$86,7,FALSE)),ROW(N180)-ROW($E$171),COLUMN(N180)-COLUMN($E$171))</f>
        <v>0</v>
      </c>
      <c r="O180" s="323">
        <f t="shared" ca="1" si="38"/>
        <v>0</v>
      </c>
      <c r="P180" s="323">
        <f t="shared" ca="1" si="39"/>
        <v>0</v>
      </c>
    </row>
    <row r="181" spans="2:16" x14ac:dyDescent="0.2">
      <c r="B181" s="404"/>
      <c r="C181" s="443" t="str">
        <f>'Financial Summary &amp; Reporting'!B53</f>
        <v>IITA</v>
      </c>
      <c r="D181" s="386"/>
      <c r="E181" s="323">
        <f ca="1">OFFSET(INDIRECT(VLOOKUP($H$93,Config!$B$66:$AB$86,7,FALSE)),ROW(E181)-ROW($E$171),COLUMN(E181)-COLUMN($E$171))</f>
        <v>0</v>
      </c>
      <c r="F181" s="323">
        <f ca="1">OFFSET(INDIRECT(VLOOKUP($H$93,Config!$B$66:$AB$86,7,FALSE)),ROW(F181)-ROW($E$171),COLUMN(F181)-COLUMN($E$171))</f>
        <v>0</v>
      </c>
      <c r="G181" s="323">
        <f ca="1">OFFSET(INDIRECT(VLOOKUP($H$93,Config!$B$66:$AB$86,7,FALSE)),ROW(G181)-ROW($E$171),COLUMN(G181)-COLUMN($E$171))</f>
        <v>0</v>
      </c>
      <c r="H181" s="323">
        <f ca="1">OFFSET(INDIRECT(VLOOKUP($H$93,Config!$B$66:$AB$86,7,FALSE)),ROW(H181)-ROW($E$171),COLUMN(H181)-COLUMN($E$171))</f>
        <v>0</v>
      </c>
      <c r="I181" s="323">
        <f ca="1">OFFSET(INDIRECT(VLOOKUP($H$93,Config!$B$66:$AB$86,7,FALSE)),ROW(I181)-ROW($E$171),COLUMN(I181)-COLUMN($E$171))</f>
        <v>0</v>
      </c>
      <c r="J181" s="323">
        <f ca="1">OFFSET(INDIRECT(VLOOKUP($H$93,Config!$B$66:$AB$86,7,FALSE)),ROW(J181)-ROW($E$171),COLUMN(J181)-COLUMN($E$171))</f>
        <v>0</v>
      </c>
      <c r="K181" s="323">
        <f ca="1">OFFSET(INDIRECT(VLOOKUP($H$93,Config!$B$66:$AB$86,7,FALSE)),ROW(K181)-ROW($E$171),COLUMN(K181)-COLUMN($E$171))</f>
        <v>0</v>
      </c>
      <c r="L181" s="323">
        <f ca="1">OFFSET(INDIRECT(VLOOKUP($H$93,Config!$B$66:$AB$86,7,FALSE)),ROW(L181)-ROW($E$171),COLUMN(L181)-COLUMN($E$171))</f>
        <v>0</v>
      </c>
      <c r="M181" s="323">
        <f ca="1">OFFSET(INDIRECT(VLOOKUP($H$93,Config!$B$66:$AB$86,7,FALSE)),ROW(M181)-ROW($E$171),COLUMN(M181)-COLUMN($E$171))</f>
        <v>0</v>
      </c>
      <c r="N181" s="323">
        <f ca="1">OFFSET(INDIRECT(VLOOKUP($H$93,Config!$B$66:$AB$86,7,FALSE)),ROW(N181)-ROW($E$171),COLUMN(N181)-COLUMN($E$171))</f>
        <v>0</v>
      </c>
      <c r="O181" s="323">
        <f t="shared" ca="1" si="38"/>
        <v>0</v>
      </c>
      <c r="P181" s="323">
        <f t="shared" ca="1" si="39"/>
        <v>0</v>
      </c>
    </row>
    <row r="182" spans="2:16" x14ac:dyDescent="0.2">
      <c r="B182" s="404"/>
      <c r="C182" s="443" t="str">
        <f>'Financial Summary &amp; Reporting'!B54</f>
        <v>ILRI</v>
      </c>
      <c r="D182" s="386"/>
      <c r="E182" s="323">
        <f ca="1">OFFSET(INDIRECT(VLOOKUP($H$93,Config!$B$66:$AB$86,7,FALSE)),ROW(E182)-ROW($E$171),COLUMN(E182)-COLUMN($E$171))</f>
        <v>0</v>
      </c>
      <c r="F182" s="323">
        <f ca="1">OFFSET(INDIRECT(VLOOKUP($H$93,Config!$B$66:$AB$86,7,FALSE)),ROW(F182)-ROW($E$171),COLUMN(F182)-COLUMN($E$171))</f>
        <v>0</v>
      </c>
      <c r="G182" s="323">
        <f ca="1">OFFSET(INDIRECT(VLOOKUP($H$93,Config!$B$66:$AB$86,7,FALSE)),ROW(G182)-ROW($E$171),COLUMN(G182)-COLUMN($E$171))</f>
        <v>0</v>
      </c>
      <c r="H182" s="323">
        <f ca="1">OFFSET(INDIRECT(VLOOKUP($H$93,Config!$B$66:$AB$86,7,FALSE)),ROW(H182)-ROW($E$171),COLUMN(H182)-COLUMN($E$171))</f>
        <v>0</v>
      </c>
      <c r="I182" s="323">
        <f ca="1">OFFSET(INDIRECT(VLOOKUP($H$93,Config!$B$66:$AB$86,7,FALSE)),ROW(I182)-ROW($E$171),COLUMN(I182)-COLUMN($E$171))</f>
        <v>0</v>
      </c>
      <c r="J182" s="323">
        <f ca="1">OFFSET(INDIRECT(VLOOKUP($H$93,Config!$B$66:$AB$86,7,FALSE)),ROW(J182)-ROW($E$171),COLUMN(J182)-COLUMN($E$171))</f>
        <v>0</v>
      </c>
      <c r="K182" s="323">
        <f ca="1">OFFSET(INDIRECT(VLOOKUP($H$93,Config!$B$66:$AB$86,7,FALSE)),ROW(K182)-ROW($E$171),COLUMN(K182)-COLUMN($E$171))</f>
        <v>0</v>
      </c>
      <c r="L182" s="323">
        <f ca="1">OFFSET(INDIRECT(VLOOKUP($H$93,Config!$B$66:$AB$86,7,FALSE)),ROW(L182)-ROW($E$171),COLUMN(L182)-COLUMN($E$171))</f>
        <v>0</v>
      </c>
      <c r="M182" s="323">
        <f ca="1">OFFSET(INDIRECT(VLOOKUP($H$93,Config!$B$66:$AB$86,7,FALSE)),ROW(M182)-ROW($E$171),COLUMN(M182)-COLUMN($E$171))</f>
        <v>0</v>
      </c>
      <c r="N182" s="323">
        <f ca="1">OFFSET(INDIRECT(VLOOKUP($H$93,Config!$B$66:$AB$86,7,FALSE)),ROW(N182)-ROW($E$171),COLUMN(N182)-COLUMN($E$171))</f>
        <v>0</v>
      </c>
      <c r="O182" s="323">
        <f t="shared" ca="1" si="38"/>
        <v>0</v>
      </c>
      <c r="P182" s="323">
        <f t="shared" ca="1" si="39"/>
        <v>0</v>
      </c>
    </row>
    <row r="183" spans="2:16" x14ac:dyDescent="0.2">
      <c r="B183" s="404"/>
      <c r="C183" s="443" t="str">
        <f>'Financial Summary &amp; Reporting'!B55</f>
        <v>IRRI</v>
      </c>
      <c r="D183" s="386"/>
      <c r="E183" s="323">
        <f ca="1">OFFSET(INDIRECT(VLOOKUP($H$93,Config!$B$66:$AB$86,7,FALSE)),ROW(E183)-ROW($E$171),COLUMN(E183)-COLUMN($E$171))</f>
        <v>0</v>
      </c>
      <c r="F183" s="323">
        <f ca="1">OFFSET(INDIRECT(VLOOKUP($H$93,Config!$B$66:$AB$86,7,FALSE)),ROW(F183)-ROW($E$171),COLUMN(F183)-COLUMN($E$171))</f>
        <v>0</v>
      </c>
      <c r="G183" s="323">
        <f ca="1">OFFSET(INDIRECT(VLOOKUP($H$93,Config!$B$66:$AB$86,7,FALSE)),ROW(G183)-ROW($E$171),COLUMN(G183)-COLUMN($E$171))</f>
        <v>0</v>
      </c>
      <c r="H183" s="323">
        <f ca="1">OFFSET(INDIRECT(VLOOKUP($H$93,Config!$B$66:$AB$86,7,FALSE)),ROW(H183)-ROW($E$171),COLUMN(H183)-COLUMN($E$171))</f>
        <v>0</v>
      </c>
      <c r="I183" s="323">
        <f ca="1">OFFSET(INDIRECT(VLOOKUP($H$93,Config!$B$66:$AB$86,7,FALSE)),ROW(I183)-ROW($E$171),COLUMN(I183)-COLUMN($E$171))</f>
        <v>0</v>
      </c>
      <c r="J183" s="323">
        <f ca="1">OFFSET(INDIRECT(VLOOKUP($H$93,Config!$B$66:$AB$86,7,FALSE)),ROW(J183)-ROW($E$171),COLUMN(J183)-COLUMN($E$171))</f>
        <v>0</v>
      </c>
      <c r="K183" s="323">
        <f ca="1">OFFSET(INDIRECT(VLOOKUP($H$93,Config!$B$66:$AB$86,7,FALSE)),ROW(K183)-ROW($E$171),COLUMN(K183)-COLUMN($E$171))</f>
        <v>0</v>
      </c>
      <c r="L183" s="323">
        <f ca="1">OFFSET(INDIRECT(VLOOKUP($H$93,Config!$B$66:$AB$86,7,FALSE)),ROW(L183)-ROW($E$171),COLUMN(L183)-COLUMN($E$171))</f>
        <v>0</v>
      </c>
      <c r="M183" s="323">
        <f ca="1">OFFSET(INDIRECT(VLOOKUP($H$93,Config!$B$66:$AB$86,7,FALSE)),ROW(M183)-ROW($E$171),COLUMN(M183)-COLUMN($E$171))</f>
        <v>0</v>
      </c>
      <c r="N183" s="323">
        <f ca="1">OFFSET(INDIRECT(VLOOKUP($H$93,Config!$B$66:$AB$86,7,FALSE)),ROW(N183)-ROW($E$171),COLUMN(N183)-COLUMN($E$171))</f>
        <v>0</v>
      </c>
      <c r="O183" s="323">
        <f t="shared" ca="1" si="38"/>
        <v>0</v>
      </c>
      <c r="P183" s="323">
        <f t="shared" ca="1" si="39"/>
        <v>0</v>
      </c>
    </row>
    <row r="184" spans="2:16" x14ac:dyDescent="0.2">
      <c r="B184" s="404"/>
      <c r="C184" s="443" t="str">
        <f>'Financial Summary &amp; Reporting'!B56</f>
        <v>IWMI</v>
      </c>
      <c r="D184" s="386"/>
      <c r="E184" s="323">
        <f ca="1">OFFSET(INDIRECT(VLOOKUP($H$93,Config!$B$66:$AB$86,7,FALSE)),ROW(E184)-ROW($E$171),COLUMN(E184)-COLUMN($E$171))</f>
        <v>0</v>
      </c>
      <c r="F184" s="323">
        <f ca="1">OFFSET(INDIRECT(VLOOKUP($H$93,Config!$B$66:$AB$86,7,FALSE)),ROW(F184)-ROW($E$171),COLUMN(F184)-COLUMN($E$171))</f>
        <v>0</v>
      </c>
      <c r="G184" s="323">
        <f ca="1">OFFSET(INDIRECT(VLOOKUP($H$93,Config!$B$66:$AB$86,7,FALSE)),ROW(G184)-ROW($E$171),COLUMN(G184)-COLUMN($E$171))</f>
        <v>0</v>
      </c>
      <c r="H184" s="323">
        <f ca="1">OFFSET(INDIRECT(VLOOKUP($H$93,Config!$B$66:$AB$86,7,FALSE)),ROW(H184)-ROW($E$171),COLUMN(H184)-COLUMN($E$171))</f>
        <v>0</v>
      </c>
      <c r="I184" s="323">
        <f ca="1">OFFSET(INDIRECT(VLOOKUP($H$93,Config!$B$66:$AB$86,7,FALSE)),ROW(I184)-ROW($E$171),COLUMN(I184)-COLUMN($E$171))</f>
        <v>0</v>
      </c>
      <c r="J184" s="323">
        <f ca="1">OFFSET(INDIRECT(VLOOKUP($H$93,Config!$B$66:$AB$86,7,FALSE)),ROW(J184)-ROW($E$171),COLUMN(J184)-COLUMN($E$171))</f>
        <v>0</v>
      </c>
      <c r="K184" s="323">
        <f ca="1">OFFSET(INDIRECT(VLOOKUP($H$93,Config!$B$66:$AB$86,7,FALSE)),ROW(K184)-ROW($E$171),COLUMN(K184)-COLUMN($E$171))</f>
        <v>0</v>
      </c>
      <c r="L184" s="323">
        <f ca="1">OFFSET(INDIRECT(VLOOKUP($H$93,Config!$B$66:$AB$86,7,FALSE)),ROW(L184)-ROW($E$171),COLUMN(L184)-COLUMN($E$171))</f>
        <v>0</v>
      </c>
      <c r="M184" s="323">
        <f ca="1">OFFSET(INDIRECT(VLOOKUP($H$93,Config!$B$66:$AB$86,7,FALSE)),ROW(M184)-ROW($E$171),COLUMN(M184)-COLUMN($E$171))</f>
        <v>0</v>
      </c>
      <c r="N184" s="323">
        <f ca="1">OFFSET(INDIRECT(VLOOKUP($H$93,Config!$B$66:$AB$86,7,FALSE)),ROW(N184)-ROW($E$171),COLUMN(N184)-COLUMN($E$171))</f>
        <v>0</v>
      </c>
      <c r="O184" s="323">
        <f t="shared" ca="1" si="38"/>
        <v>0</v>
      </c>
      <c r="P184" s="323">
        <f t="shared" ca="1" si="39"/>
        <v>0</v>
      </c>
    </row>
    <row r="185" spans="2:16" x14ac:dyDescent="0.2">
      <c r="B185" s="404"/>
      <c r="C185" s="443" t="str">
        <f>'Financial Summary &amp; Reporting'!B57</f>
        <v>WORLDFISH</v>
      </c>
      <c r="D185" s="386"/>
      <c r="E185" s="323">
        <f ca="1">OFFSET(INDIRECT(VLOOKUP($H$93,Config!$B$66:$AB$86,7,FALSE)),ROW(E185)-ROW($E$171),COLUMN(E185)-COLUMN($E$171))</f>
        <v>0</v>
      </c>
      <c r="F185" s="323">
        <f ca="1">OFFSET(INDIRECT(VLOOKUP($H$93,Config!$B$66:$AB$86,7,FALSE)),ROW(F185)-ROW($E$171),COLUMN(F185)-COLUMN($E$171))</f>
        <v>0</v>
      </c>
      <c r="G185" s="323">
        <f ca="1">OFFSET(INDIRECT(VLOOKUP($H$93,Config!$B$66:$AB$86,7,FALSE)),ROW(G185)-ROW($E$171),COLUMN(G185)-COLUMN($E$171))</f>
        <v>0</v>
      </c>
      <c r="H185" s="323">
        <f ca="1">OFFSET(INDIRECT(VLOOKUP($H$93,Config!$B$66:$AB$86,7,FALSE)),ROW(H185)-ROW($E$171),COLUMN(H185)-COLUMN($E$171))</f>
        <v>0</v>
      </c>
      <c r="I185" s="323">
        <f ca="1">OFFSET(INDIRECT(VLOOKUP($H$93,Config!$B$66:$AB$86,7,FALSE)),ROW(I185)-ROW($E$171),COLUMN(I185)-COLUMN($E$171))</f>
        <v>0</v>
      </c>
      <c r="J185" s="323">
        <f ca="1">OFFSET(INDIRECT(VLOOKUP($H$93,Config!$B$66:$AB$86,7,FALSE)),ROW(J185)-ROW($E$171),COLUMN(J185)-COLUMN($E$171))</f>
        <v>0</v>
      </c>
      <c r="K185" s="323">
        <f ca="1">OFFSET(INDIRECT(VLOOKUP($H$93,Config!$B$66:$AB$86,7,FALSE)),ROW(K185)-ROW($E$171),COLUMN(K185)-COLUMN($E$171))</f>
        <v>0</v>
      </c>
      <c r="L185" s="323">
        <f ca="1">OFFSET(INDIRECT(VLOOKUP($H$93,Config!$B$66:$AB$86,7,FALSE)),ROW(L185)-ROW($E$171),COLUMN(L185)-COLUMN($E$171))</f>
        <v>0</v>
      </c>
      <c r="M185" s="323">
        <f ca="1">OFFSET(INDIRECT(VLOOKUP($H$93,Config!$B$66:$AB$86,7,FALSE)),ROW(M185)-ROW($E$171),COLUMN(M185)-COLUMN($E$171))</f>
        <v>0</v>
      </c>
      <c r="N185" s="323">
        <f ca="1">OFFSET(INDIRECT(VLOOKUP($H$93,Config!$B$66:$AB$86,7,FALSE)),ROW(N185)-ROW($E$171),COLUMN(N185)-COLUMN($E$171))</f>
        <v>0</v>
      </c>
      <c r="O185" s="323">
        <f t="shared" ca="1" si="38"/>
        <v>0</v>
      </c>
      <c r="P185" s="323">
        <f t="shared" ca="1" si="39"/>
        <v>0</v>
      </c>
    </row>
    <row r="186" spans="2:16" x14ac:dyDescent="0.2">
      <c r="B186" s="404"/>
      <c r="C186" s="443" t="str">
        <f>'Financial Summary &amp; Reporting'!B58</f>
        <v>Copenhagen University</v>
      </c>
      <c r="D186" s="386"/>
      <c r="E186" s="323">
        <f ca="1">OFFSET(INDIRECT(VLOOKUP($H$93,Config!$B$66:$AB$86,7,FALSE)),ROW(E186)-ROW($E$171),COLUMN(E186)-COLUMN($E$171))</f>
        <v>0</v>
      </c>
      <c r="F186" s="323">
        <f ca="1">OFFSET(INDIRECT(VLOOKUP($H$93,Config!$B$66:$AB$86,7,FALSE)),ROW(F186)-ROW($E$171),COLUMN(F186)-COLUMN($E$171))</f>
        <v>0</v>
      </c>
      <c r="G186" s="323">
        <f ca="1">OFFSET(INDIRECT(VLOOKUP($H$93,Config!$B$66:$AB$86,7,FALSE)),ROW(G186)-ROW($E$171),COLUMN(G186)-COLUMN($E$171))</f>
        <v>0</v>
      </c>
      <c r="H186" s="323">
        <f ca="1">OFFSET(INDIRECT(VLOOKUP($H$93,Config!$B$66:$AB$86,7,FALSE)),ROW(H186)-ROW($E$171),COLUMN(H186)-COLUMN($E$171))</f>
        <v>0</v>
      </c>
      <c r="I186" s="323">
        <f ca="1">OFFSET(INDIRECT(VLOOKUP($H$93,Config!$B$66:$AB$86,7,FALSE)),ROW(I186)-ROW($E$171),COLUMN(I186)-COLUMN($E$171))</f>
        <v>0</v>
      </c>
      <c r="J186" s="323">
        <f ca="1">OFFSET(INDIRECT(VLOOKUP($H$93,Config!$B$66:$AB$86,7,FALSE)),ROW(J186)-ROW($E$171),COLUMN(J186)-COLUMN($E$171))</f>
        <v>0</v>
      </c>
      <c r="K186" s="323">
        <f ca="1">OFFSET(INDIRECT(VLOOKUP($H$93,Config!$B$66:$AB$86,7,FALSE)),ROW(K186)-ROW($E$171),COLUMN(K186)-COLUMN($E$171))</f>
        <v>0</v>
      </c>
      <c r="L186" s="323">
        <f ca="1">OFFSET(INDIRECT(VLOOKUP($H$93,Config!$B$66:$AB$86,7,FALSE)),ROW(L186)-ROW($E$171),COLUMN(L186)-COLUMN($E$171))</f>
        <v>0</v>
      </c>
      <c r="M186" s="323">
        <f ca="1">OFFSET(INDIRECT(VLOOKUP($H$93,Config!$B$66:$AB$86,7,FALSE)),ROW(M186)-ROW($E$171),COLUMN(M186)-COLUMN($E$171))</f>
        <v>0</v>
      </c>
      <c r="N186" s="323">
        <f ca="1">OFFSET(INDIRECT(VLOOKUP($H$93,Config!$B$66:$AB$86,7,FALSE)),ROW(N186)-ROW($E$171),COLUMN(N186)-COLUMN($E$171))</f>
        <v>0</v>
      </c>
      <c r="O186" s="323">
        <f t="shared" ca="1" si="38"/>
        <v>0</v>
      </c>
      <c r="P186" s="323">
        <f t="shared" ca="1" si="39"/>
        <v>0</v>
      </c>
    </row>
    <row r="187" spans="2:16" x14ac:dyDescent="0.2">
      <c r="B187" s="404"/>
      <c r="C187" s="443" t="str">
        <f>'Financial Summary &amp; Reporting'!B59</f>
        <v>CIAT-Gender &amp; Social Inclusion Leader</v>
      </c>
      <c r="D187" s="386"/>
      <c r="E187" s="323">
        <f ca="1">OFFSET(INDIRECT(VLOOKUP($H$93,Config!$B$66:$AB$86,7,FALSE)),ROW(E187)-ROW($E$171),COLUMN(E187)-COLUMN($E$171))</f>
        <v>0</v>
      </c>
      <c r="F187" s="323">
        <f ca="1">OFFSET(INDIRECT(VLOOKUP($H$93,Config!$B$66:$AB$86,7,FALSE)),ROW(F187)-ROW($E$171),COLUMN(F187)-COLUMN($E$171))</f>
        <v>0</v>
      </c>
      <c r="G187" s="323">
        <f ca="1">OFFSET(INDIRECT(VLOOKUP($H$93,Config!$B$66:$AB$86,7,FALSE)),ROW(G187)-ROW($E$171),COLUMN(G187)-COLUMN($E$171))</f>
        <v>0</v>
      </c>
      <c r="H187" s="323">
        <f ca="1">OFFSET(INDIRECT(VLOOKUP($H$93,Config!$B$66:$AB$86,7,FALSE)),ROW(H187)-ROW($E$171),COLUMN(H187)-COLUMN($E$171))</f>
        <v>0</v>
      </c>
      <c r="I187" s="323">
        <f ca="1">OFFSET(INDIRECT(VLOOKUP($H$93,Config!$B$66:$AB$86,7,FALSE)),ROW(I187)-ROW($E$171),COLUMN(I187)-COLUMN($E$171))</f>
        <v>0</v>
      </c>
      <c r="J187" s="323">
        <f ca="1">OFFSET(INDIRECT(VLOOKUP($H$93,Config!$B$66:$AB$86,7,FALSE)),ROW(J187)-ROW($E$171),COLUMN(J187)-COLUMN($E$171))</f>
        <v>0</v>
      </c>
      <c r="K187" s="323">
        <f ca="1">OFFSET(INDIRECT(VLOOKUP($H$93,Config!$B$66:$AB$86,7,FALSE)),ROW(K187)-ROW($E$171),COLUMN(K187)-COLUMN($E$171))</f>
        <v>0</v>
      </c>
      <c r="L187" s="323">
        <f ca="1">OFFSET(INDIRECT(VLOOKUP($H$93,Config!$B$66:$AB$86,7,FALSE)),ROW(L187)-ROW($E$171),COLUMN(L187)-COLUMN($E$171))</f>
        <v>0</v>
      </c>
      <c r="M187" s="323">
        <f ca="1">OFFSET(INDIRECT(VLOOKUP($H$93,Config!$B$66:$AB$86,7,FALSE)),ROW(M187)-ROW($E$171),COLUMN(M187)-COLUMN($E$171))</f>
        <v>0</v>
      </c>
      <c r="N187" s="323">
        <f ca="1">OFFSET(INDIRECT(VLOOKUP($H$93,Config!$B$66:$AB$86,7,FALSE)),ROW(N187)-ROW($E$171),COLUMN(N187)-COLUMN($E$171))</f>
        <v>0</v>
      </c>
      <c r="O187" s="323">
        <f t="shared" ca="1" si="38"/>
        <v>0</v>
      </c>
      <c r="P187" s="323">
        <f t="shared" ca="1" si="39"/>
        <v>0</v>
      </c>
    </row>
    <row r="188" spans="2:16" x14ac:dyDescent="0.2">
      <c r="B188" s="404"/>
      <c r="C188" s="442" t="str">
        <f>'Financial Summary &amp; Reporting'!B60</f>
        <v>Columbia University-IRI</v>
      </c>
      <c r="D188" s="386"/>
      <c r="E188" s="323">
        <f ca="1">OFFSET(INDIRECT(VLOOKUP($H$93,Config!$B$66:$AB$86,7,FALSE)),ROW(E188)-ROW($E$171),COLUMN(E188)-COLUMN($E$171))</f>
        <v>0</v>
      </c>
      <c r="F188" s="323">
        <f ca="1">OFFSET(INDIRECT(VLOOKUP($H$93,Config!$B$66:$AB$86,7,FALSE)),ROW(F188)-ROW($E$171),COLUMN(F188)-COLUMN($E$171))</f>
        <v>0</v>
      </c>
      <c r="G188" s="323">
        <f ca="1">OFFSET(INDIRECT(VLOOKUP($H$93,Config!$B$66:$AB$86,7,FALSE)),ROW(G188)-ROW($E$171),COLUMN(G188)-COLUMN($E$171))</f>
        <v>0</v>
      </c>
      <c r="H188" s="323">
        <f ca="1">OFFSET(INDIRECT(VLOOKUP($H$93,Config!$B$66:$AB$86,7,FALSE)),ROW(H188)-ROW($E$171),COLUMN(H188)-COLUMN($E$171))</f>
        <v>0</v>
      </c>
      <c r="I188" s="323">
        <f ca="1">OFFSET(INDIRECT(VLOOKUP($H$93,Config!$B$66:$AB$86,7,FALSE)),ROW(I188)-ROW($E$171),COLUMN(I188)-COLUMN($E$171))</f>
        <v>0</v>
      </c>
      <c r="J188" s="323">
        <f ca="1">OFFSET(INDIRECT(VLOOKUP($H$93,Config!$B$66:$AB$86,7,FALSE)),ROW(J188)-ROW($E$171),COLUMN(J188)-COLUMN($E$171))</f>
        <v>0</v>
      </c>
      <c r="K188" s="323">
        <f ca="1">OFFSET(INDIRECT(VLOOKUP($H$93,Config!$B$66:$AB$86,7,FALSE)),ROW(K188)-ROW($E$171),COLUMN(K188)-COLUMN($E$171))</f>
        <v>0</v>
      </c>
      <c r="L188" s="323">
        <f ca="1">OFFSET(INDIRECT(VLOOKUP($H$93,Config!$B$66:$AB$86,7,FALSE)),ROW(L188)-ROW($E$171),COLUMN(L188)-COLUMN($E$171))</f>
        <v>0</v>
      </c>
      <c r="M188" s="323">
        <f ca="1">OFFSET(INDIRECT(VLOOKUP($H$93,Config!$B$66:$AB$86,7,FALSE)),ROW(M188)-ROW($E$171),COLUMN(M188)-COLUMN($E$171))</f>
        <v>0</v>
      </c>
      <c r="N188" s="323">
        <f ca="1">OFFSET(INDIRECT(VLOOKUP($H$93,Config!$B$66:$AB$86,7,FALSE)),ROW(N188)-ROW($E$171),COLUMN(N188)-COLUMN($E$171))</f>
        <v>0</v>
      </c>
      <c r="O188" s="323">
        <f t="shared" ca="1" si="38"/>
        <v>0</v>
      </c>
      <c r="P188" s="323">
        <f t="shared" ca="1" si="39"/>
        <v>0</v>
      </c>
    </row>
    <row r="189" spans="2:16" x14ac:dyDescent="0.2">
      <c r="B189" s="404"/>
      <c r="C189" s="442" t="str">
        <f>'Financial Summary &amp; Reporting'!B61</f>
        <v>N/A</v>
      </c>
      <c r="D189" s="386"/>
      <c r="E189" s="323">
        <f ca="1">OFFSET(INDIRECT(VLOOKUP($H$93,Config!$B$66:$AB$86,7,FALSE)),ROW(E189)-ROW($E$171),COLUMN(E189)-COLUMN($E$171))</f>
        <v>0</v>
      </c>
      <c r="F189" s="323">
        <f ca="1">OFFSET(INDIRECT(VLOOKUP($H$93,Config!$B$66:$AB$86,7,FALSE)),ROW(F189)-ROW($E$171),COLUMN(F189)-COLUMN($E$171))</f>
        <v>0</v>
      </c>
      <c r="G189" s="323">
        <f ca="1">OFFSET(INDIRECT(VLOOKUP($H$93,Config!$B$66:$AB$86,7,FALSE)),ROW(G189)-ROW($E$171),COLUMN(G189)-COLUMN($E$171))</f>
        <v>0</v>
      </c>
      <c r="H189" s="323">
        <f ca="1">OFFSET(INDIRECT(VLOOKUP($H$93,Config!$B$66:$AB$86,7,FALSE)),ROW(H189)-ROW($E$171),COLUMN(H189)-COLUMN($E$171))</f>
        <v>0</v>
      </c>
      <c r="I189" s="323">
        <f ca="1">OFFSET(INDIRECT(VLOOKUP($H$93,Config!$B$66:$AB$86,7,FALSE)),ROW(I189)-ROW($E$171),COLUMN(I189)-COLUMN($E$171))</f>
        <v>0</v>
      </c>
      <c r="J189" s="323">
        <f ca="1">OFFSET(INDIRECT(VLOOKUP($H$93,Config!$B$66:$AB$86,7,FALSE)),ROW(J189)-ROW($E$171),COLUMN(J189)-COLUMN($E$171))</f>
        <v>0</v>
      </c>
      <c r="K189" s="323">
        <f ca="1">OFFSET(INDIRECT(VLOOKUP($H$93,Config!$B$66:$AB$86,7,FALSE)),ROW(K189)-ROW($E$171),COLUMN(K189)-COLUMN($E$171))</f>
        <v>0</v>
      </c>
      <c r="L189" s="323">
        <f ca="1">OFFSET(INDIRECT(VLOOKUP($H$93,Config!$B$66:$AB$86,7,FALSE)),ROW(L189)-ROW($E$171),COLUMN(L189)-COLUMN($E$171))</f>
        <v>0</v>
      </c>
      <c r="M189" s="323">
        <f ca="1">OFFSET(INDIRECT(VLOOKUP($H$93,Config!$B$66:$AB$86,7,FALSE)),ROW(M189)-ROW($E$171),COLUMN(M189)-COLUMN($E$171))</f>
        <v>0</v>
      </c>
      <c r="N189" s="323">
        <f ca="1">OFFSET(INDIRECT(VLOOKUP($H$93,Config!$B$66:$AB$86,7,FALSE)),ROW(N189)-ROW($E$171),COLUMN(N189)-COLUMN($E$171))</f>
        <v>0</v>
      </c>
      <c r="O189" s="323">
        <f t="shared" ca="1" si="38"/>
        <v>0</v>
      </c>
      <c r="P189" s="323">
        <f t="shared" ca="1" si="39"/>
        <v>0</v>
      </c>
    </row>
    <row r="190" spans="2:16" x14ac:dyDescent="0.2">
      <c r="B190" s="404"/>
      <c r="C190" s="442" t="str">
        <f>'Financial Summary &amp; Reporting'!B62</f>
        <v>N/A</v>
      </c>
      <c r="D190" s="386"/>
      <c r="E190" s="323">
        <f ca="1">OFFSET(INDIRECT(VLOOKUP($H$93,Config!$B$66:$AB$86,7,FALSE)),ROW(E190)-ROW($E$171),COLUMN(E190)-COLUMN($E$171))</f>
        <v>0</v>
      </c>
      <c r="F190" s="323">
        <f ca="1">OFFSET(INDIRECT(VLOOKUP($H$93,Config!$B$66:$AB$86,7,FALSE)),ROW(F190)-ROW($E$171),COLUMN(F190)-COLUMN($E$171))</f>
        <v>0</v>
      </c>
      <c r="G190" s="323">
        <f ca="1">OFFSET(INDIRECT(VLOOKUP($H$93,Config!$B$66:$AB$86,7,FALSE)),ROW(G190)-ROW($E$171),COLUMN(G190)-COLUMN($E$171))</f>
        <v>0</v>
      </c>
      <c r="H190" s="323">
        <f ca="1">OFFSET(INDIRECT(VLOOKUP($H$93,Config!$B$66:$AB$86,7,FALSE)),ROW(H190)-ROW($E$171),COLUMN(H190)-COLUMN($E$171))</f>
        <v>0</v>
      </c>
      <c r="I190" s="323">
        <f ca="1">OFFSET(INDIRECT(VLOOKUP($H$93,Config!$B$66:$AB$86,7,FALSE)),ROW(I190)-ROW($E$171),COLUMN(I190)-COLUMN($E$171))</f>
        <v>0</v>
      </c>
      <c r="J190" s="323">
        <f ca="1">OFFSET(INDIRECT(VLOOKUP($H$93,Config!$B$66:$AB$86,7,FALSE)),ROW(J190)-ROW($E$171),COLUMN(J190)-COLUMN($E$171))</f>
        <v>0</v>
      </c>
      <c r="K190" s="323">
        <f ca="1">OFFSET(INDIRECT(VLOOKUP($H$93,Config!$B$66:$AB$86,7,FALSE)),ROW(K190)-ROW($E$171),COLUMN(K190)-COLUMN($E$171))</f>
        <v>0</v>
      </c>
      <c r="L190" s="323">
        <f ca="1">OFFSET(INDIRECT(VLOOKUP($H$93,Config!$B$66:$AB$86,7,FALSE)),ROW(L190)-ROW($E$171),COLUMN(L190)-COLUMN($E$171))</f>
        <v>0</v>
      </c>
      <c r="M190" s="323">
        <f ca="1">OFFSET(INDIRECT(VLOOKUP($H$93,Config!$B$66:$AB$86,7,FALSE)),ROW(M190)-ROW($E$171),COLUMN(M190)-COLUMN($E$171))</f>
        <v>0</v>
      </c>
      <c r="N190" s="323">
        <f ca="1">OFFSET(INDIRECT(VLOOKUP($H$93,Config!$B$66:$AB$86,7,FALSE)),ROW(N190)-ROW($E$171),COLUMN(N190)-COLUMN($E$171))</f>
        <v>0</v>
      </c>
      <c r="O190" s="323">
        <f t="shared" ca="1" si="38"/>
        <v>0</v>
      </c>
      <c r="P190" s="323">
        <f t="shared" ca="1" si="39"/>
        <v>0</v>
      </c>
    </row>
    <row r="191" spans="2:16" x14ac:dyDescent="0.2">
      <c r="B191" s="404"/>
      <c r="C191" s="804" t="s">
        <v>35</v>
      </c>
      <c r="D191" s="804"/>
      <c r="E191" s="335">
        <f t="shared" ref="E191:N191" ca="1" si="40">SUM(E171:E190)</f>
        <v>0</v>
      </c>
      <c r="F191" s="335">
        <f t="shared" ca="1" si="40"/>
        <v>0</v>
      </c>
      <c r="G191" s="335">
        <f t="shared" ca="1" si="40"/>
        <v>0</v>
      </c>
      <c r="H191" s="335">
        <f t="shared" ca="1" si="40"/>
        <v>0</v>
      </c>
      <c r="I191" s="335">
        <f t="shared" ca="1" si="40"/>
        <v>0</v>
      </c>
      <c r="J191" s="335">
        <f t="shared" ca="1" si="40"/>
        <v>0</v>
      </c>
      <c r="K191" s="335">
        <f t="shared" ca="1" si="40"/>
        <v>0</v>
      </c>
      <c r="L191" s="335">
        <f t="shared" ca="1" si="40"/>
        <v>0</v>
      </c>
      <c r="M191" s="335">
        <f t="shared" ca="1" si="40"/>
        <v>0</v>
      </c>
      <c r="N191" s="335">
        <f t="shared" ca="1" si="40"/>
        <v>0</v>
      </c>
      <c r="O191" s="335">
        <f ca="1">SUM(E191:N191)</f>
        <v>0</v>
      </c>
      <c r="P191" s="335">
        <f ca="1">SUMIF($E$109:$N$109,"Actual",$E191:$N191)</f>
        <v>0</v>
      </c>
    </row>
    <row r="192" spans="2:16" s="378" customFormat="1" ht="14.25" x14ac:dyDescent="0.2"/>
    <row r="193" spans="2:16" s="378" customFormat="1" ht="14.25" x14ac:dyDescent="0.2">
      <c r="O193" s="406"/>
      <c r="P193" s="406"/>
    </row>
    <row r="194" spans="2:16" x14ac:dyDescent="0.2">
      <c r="B194" s="407" t="s">
        <v>223</v>
      </c>
      <c r="C194" s="408"/>
      <c r="D194" s="408"/>
      <c r="E194" s="409" t="str">
        <f t="shared" ref="E194:N194" ca="1" si="41">IF(AND(E170="Actual",F170&lt;&gt;"Actual"),"Latest Actual","")</f>
        <v>Latest Actual</v>
      </c>
      <c r="F194" s="409" t="str">
        <f t="shared" ca="1" si="41"/>
        <v/>
      </c>
      <c r="G194" s="409" t="str">
        <f t="shared" ca="1" si="41"/>
        <v/>
      </c>
      <c r="H194" s="409" t="str">
        <f t="shared" ca="1" si="41"/>
        <v/>
      </c>
      <c r="I194" s="409" t="str">
        <f t="shared" ca="1" si="41"/>
        <v/>
      </c>
      <c r="J194" s="409" t="str">
        <f t="shared" ca="1" si="41"/>
        <v/>
      </c>
      <c r="K194" s="409" t="str">
        <f t="shared" ca="1" si="41"/>
        <v/>
      </c>
      <c r="L194" s="409" t="str">
        <f t="shared" ca="1" si="41"/>
        <v/>
      </c>
      <c r="M194" s="409" t="str">
        <f t="shared" ca="1" si="41"/>
        <v/>
      </c>
      <c r="N194" s="409" t="str">
        <f t="shared" ca="1" si="41"/>
        <v/>
      </c>
      <c r="O194" s="410"/>
      <c r="P194" s="410"/>
    </row>
    <row r="195" spans="2:16" x14ac:dyDescent="0.2">
      <c r="B195" s="408"/>
      <c r="C195" s="805"/>
      <c r="D195" s="805"/>
      <c r="E195" s="317" t="s">
        <v>12</v>
      </c>
      <c r="F195" s="317" t="s">
        <v>14</v>
      </c>
      <c r="G195" s="317" t="s">
        <v>15</v>
      </c>
      <c r="H195" s="317" t="s">
        <v>16</v>
      </c>
      <c r="I195" s="317" t="s">
        <v>17</v>
      </c>
      <c r="J195" s="317" t="s">
        <v>18</v>
      </c>
      <c r="K195" s="317" t="s">
        <v>19</v>
      </c>
      <c r="L195" s="317" t="s">
        <v>29</v>
      </c>
      <c r="M195" s="317" t="s">
        <v>30</v>
      </c>
      <c r="N195" s="317" t="s">
        <v>31</v>
      </c>
      <c r="O195" s="411" t="s">
        <v>1</v>
      </c>
      <c r="P195" s="411" t="s">
        <v>380</v>
      </c>
    </row>
    <row r="196" spans="2:16" x14ac:dyDescent="0.2">
      <c r="B196" s="408"/>
      <c r="C196" s="441" t="str">
        <f>'Financial Summary &amp; Reporting'!B43</f>
        <v>CIAT</v>
      </c>
      <c r="D196" s="385"/>
      <c r="E196" s="320">
        <f t="shared" ref="E196:N196" ca="1" si="42">E171-E147</f>
        <v>-1151098.3392862971</v>
      </c>
      <c r="F196" s="320">
        <f t="shared" ca="1" si="42"/>
        <v>-1161211.192482949</v>
      </c>
      <c r="G196" s="320">
        <f t="shared" ca="1" si="42"/>
        <v>-1171728.6773187269</v>
      </c>
      <c r="H196" s="320">
        <f t="shared" ca="1" si="42"/>
        <v>-1182667.6827695589</v>
      </c>
      <c r="I196" s="320">
        <f t="shared" ca="1" si="42"/>
        <v>-1194045.8225126243</v>
      </c>
      <c r="J196" s="320">
        <f t="shared" ca="1" si="42"/>
        <v>-1205881.4666506487</v>
      </c>
      <c r="K196" s="320">
        <f t="shared" ca="1" si="42"/>
        <v>0</v>
      </c>
      <c r="L196" s="320">
        <f t="shared" ca="1" si="42"/>
        <v>0</v>
      </c>
      <c r="M196" s="320">
        <f t="shared" ca="1" si="42"/>
        <v>0</v>
      </c>
      <c r="N196" s="320">
        <f t="shared" ca="1" si="42"/>
        <v>0</v>
      </c>
      <c r="O196" s="662">
        <f ca="1">SUM(E196:N196)</f>
        <v>-7066633.1810208047</v>
      </c>
      <c r="P196" s="662">
        <f ca="1">SUMIF($E$109:$N$109,"Actual",$E196:$N196)</f>
        <v>-1151098.3392862971</v>
      </c>
    </row>
    <row r="197" spans="2:16" x14ac:dyDescent="0.2">
      <c r="B197" s="408"/>
      <c r="C197" s="443" t="str">
        <f>'Financial Summary &amp; Reporting'!B44</f>
        <v>AFRICARICE</v>
      </c>
      <c r="D197" s="386"/>
      <c r="E197" s="323">
        <f t="shared" ref="E197:N197" ca="1" si="43">E172-E148</f>
        <v>0</v>
      </c>
      <c r="F197" s="323">
        <f t="shared" ca="1" si="43"/>
        <v>0</v>
      </c>
      <c r="G197" s="323">
        <f t="shared" ca="1" si="43"/>
        <v>0</v>
      </c>
      <c r="H197" s="323">
        <f t="shared" ca="1" si="43"/>
        <v>0</v>
      </c>
      <c r="I197" s="323">
        <f t="shared" ca="1" si="43"/>
        <v>0</v>
      </c>
      <c r="J197" s="323">
        <f t="shared" ca="1" si="43"/>
        <v>0</v>
      </c>
      <c r="K197" s="323">
        <f t="shared" ca="1" si="43"/>
        <v>0</v>
      </c>
      <c r="L197" s="323">
        <f t="shared" ca="1" si="43"/>
        <v>0</v>
      </c>
      <c r="M197" s="323">
        <f t="shared" ca="1" si="43"/>
        <v>0</v>
      </c>
      <c r="N197" s="323">
        <f t="shared" ca="1" si="43"/>
        <v>0</v>
      </c>
      <c r="O197" s="412">
        <f t="shared" ref="O197:O215" ca="1" si="44">SUM(E197:N197)</f>
        <v>0</v>
      </c>
      <c r="P197" s="412">
        <f t="shared" ref="P197:P215" ca="1" si="45">SUMIF($E$109:$N$109,"Actual",$E197:$N197)</f>
        <v>0</v>
      </c>
    </row>
    <row r="198" spans="2:16" x14ac:dyDescent="0.2">
      <c r="B198" s="408"/>
      <c r="C198" s="443" t="str">
        <f>'Financial Summary &amp; Reporting'!B45</f>
        <v>BIOVERSITY</v>
      </c>
      <c r="D198" s="386"/>
      <c r="E198" s="323">
        <f t="shared" ref="E198:N198" ca="1" si="46">E173-E149</f>
        <v>-425077.84522539075</v>
      </c>
      <c r="F198" s="323">
        <f t="shared" ca="1" si="46"/>
        <v>-466386.28051233635</v>
      </c>
      <c r="G198" s="323">
        <f t="shared" ca="1" si="46"/>
        <v>-480481.97283938399</v>
      </c>
      <c r="H198" s="323">
        <f t="shared" ca="1" si="46"/>
        <v>-495000.53582929925</v>
      </c>
      <c r="I198" s="323">
        <f t="shared" ca="1" si="46"/>
        <v>-509954.65720612276</v>
      </c>
      <c r="J198" s="323">
        <f t="shared" ca="1" si="46"/>
        <v>-525357.39787521062</v>
      </c>
      <c r="K198" s="323">
        <f t="shared" ca="1" si="46"/>
        <v>0</v>
      </c>
      <c r="L198" s="323">
        <f t="shared" ca="1" si="46"/>
        <v>0</v>
      </c>
      <c r="M198" s="323">
        <f t="shared" ca="1" si="46"/>
        <v>0</v>
      </c>
      <c r="N198" s="323">
        <f t="shared" ca="1" si="46"/>
        <v>0</v>
      </c>
      <c r="O198" s="412">
        <f t="shared" ca="1" si="44"/>
        <v>-2902258.6894877437</v>
      </c>
      <c r="P198" s="412">
        <f t="shared" ca="1" si="45"/>
        <v>-425077.84522539075</v>
      </c>
    </row>
    <row r="199" spans="2:16" x14ac:dyDescent="0.2">
      <c r="B199" s="408"/>
      <c r="C199" s="443" t="str">
        <f>'Financial Summary &amp; Reporting'!B46</f>
        <v>CIFOR</v>
      </c>
      <c r="D199" s="386"/>
      <c r="E199" s="323">
        <f t="shared" ref="E199:N199" ca="1" si="47">E174-E150</f>
        <v>-15000.300468493002</v>
      </c>
      <c r="F199" s="323">
        <f t="shared" ca="1" si="47"/>
        <v>-15647.840301020151</v>
      </c>
      <c r="G199" s="323">
        <f t="shared" ca="1" si="47"/>
        <v>-16327.757125173659</v>
      </c>
      <c r="H199" s="323">
        <f t="shared" ca="1" si="47"/>
        <v>-17041.669790534845</v>
      </c>
      <c r="I199" s="323">
        <f t="shared" ca="1" si="47"/>
        <v>-17791.278089164083</v>
      </c>
      <c r="J199" s="323">
        <f t="shared" ca="1" si="47"/>
        <v>-18578.366802724791</v>
      </c>
      <c r="K199" s="323">
        <f t="shared" ca="1" si="47"/>
        <v>0</v>
      </c>
      <c r="L199" s="323">
        <f t="shared" ca="1" si="47"/>
        <v>0</v>
      </c>
      <c r="M199" s="323">
        <f t="shared" ca="1" si="47"/>
        <v>0</v>
      </c>
      <c r="N199" s="323">
        <f t="shared" ca="1" si="47"/>
        <v>0</v>
      </c>
      <c r="O199" s="412">
        <f t="shared" ca="1" si="44"/>
        <v>-100387.21257711053</v>
      </c>
      <c r="P199" s="412">
        <f t="shared" ca="1" si="45"/>
        <v>-15000.300468493002</v>
      </c>
    </row>
    <row r="200" spans="2:16" x14ac:dyDescent="0.2">
      <c r="B200" s="408"/>
      <c r="C200" s="443" t="str">
        <f>'Financial Summary &amp; Reporting'!B47</f>
        <v>CIMMYT</v>
      </c>
      <c r="D200" s="386"/>
      <c r="E200" s="323">
        <f t="shared" ref="E200:N200" ca="1" si="48">E175-E151</f>
        <v>-1047897.517921218</v>
      </c>
      <c r="F200" s="323">
        <f t="shared" ca="1" si="48"/>
        <v>-1048426.0724672789</v>
      </c>
      <c r="G200" s="323">
        <f t="shared" ca="1" si="48"/>
        <v>-1098354.8246906428</v>
      </c>
      <c r="H200" s="323">
        <f t="shared" ca="1" si="48"/>
        <v>-1102299.5529831753</v>
      </c>
      <c r="I200" s="323">
        <f t="shared" ca="1" si="48"/>
        <v>-1148272.5310520739</v>
      </c>
      <c r="J200" s="323">
        <f t="shared" ca="1" si="48"/>
        <v>-1272023.1580370096</v>
      </c>
      <c r="K200" s="323">
        <f t="shared" ca="1" si="48"/>
        <v>0</v>
      </c>
      <c r="L200" s="323">
        <f t="shared" ca="1" si="48"/>
        <v>0</v>
      </c>
      <c r="M200" s="323">
        <f t="shared" ca="1" si="48"/>
        <v>0</v>
      </c>
      <c r="N200" s="323">
        <f t="shared" ca="1" si="48"/>
        <v>0</v>
      </c>
      <c r="O200" s="412">
        <f t="shared" ca="1" si="44"/>
        <v>-6717273.6571513982</v>
      </c>
      <c r="P200" s="412">
        <f t="shared" ca="1" si="45"/>
        <v>-1047897.517921218</v>
      </c>
    </row>
    <row r="201" spans="2:16" x14ac:dyDescent="0.2">
      <c r="B201" s="408"/>
      <c r="C201" s="443" t="str">
        <f>'Financial Summary &amp; Reporting'!B48</f>
        <v>CIP</v>
      </c>
      <c r="D201" s="386"/>
      <c r="E201" s="323">
        <f t="shared" ref="E201:N201" ca="1" si="49">E176-E152</f>
        <v>-36000.000000000007</v>
      </c>
      <c r="F201" s="323">
        <f t="shared" ca="1" si="49"/>
        <v>-36816.207867603436</v>
      </c>
      <c r="G201" s="323">
        <f t="shared" ca="1" si="49"/>
        <v>-37656.901971234976</v>
      </c>
      <c r="H201" s="323">
        <f t="shared" ca="1" si="49"/>
        <v>-38522.816897975463</v>
      </c>
      <c r="I201" s="323">
        <f t="shared" ca="1" si="49"/>
        <v>-39414.709272518165</v>
      </c>
      <c r="J201" s="323">
        <f t="shared" ca="1" si="49"/>
        <v>-34583.358418297139</v>
      </c>
      <c r="K201" s="323">
        <f t="shared" ca="1" si="49"/>
        <v>0</v>
      </c>
      <c r="L201" s="323">
        <f t="shared" ca="1" si="49"/>
        <v>0</v>
      </c>
      <c r="M201" s="323">
        <f t="shared" ca="1" si="49"/>
        <v>0</v>
      </c>
      <c r="N201" s="323">
        <f t="shared" ca="1" si="49"/>
        <v>0</v>
      </c>
      <c r="O201" s="412">
        <f t="shared" ca="1" si="44"/>
        <v>-222993.99442762919</v>
      </c>
      <c r="P201" s="412">
        <f t="shared" ca="1" si="45"/>
        <v>-36000.000000000007</v>
      </c>
    </row>
    <row r="202" spans="2:16" s="374" customFormat="1" x14ac:dyDescent="0.2">
      <c r="B202" s="446"/>
      <c r="C202" s="447" t="str">
        <f>'Financial Summary &amp; Reporting'!B49</f>
        <v>ICARDA</v>
      </c>
      <c r="D202" s="448"/>
      <c r="E202" s="323">
        <f t="shared" ref="E202:N202" ca="1" si="50">E177-E153</f>
        <v>0</v>
      </c>
      <c r="F202" s="323">
        <f t="shared" ca="1" si="50"/>
        <v>0</v>
      </c>
      <c r="G202" s="323">
        <f t="shared" ca="1" si="50"/>
        <v>0</v>
      </c>
      <c r="H202" s="323">
        <f t="shared" ca="1" si="50"/>
        <v>0</v>
      </c>
      <c r="I202" s="323">
        <f t="shared" ca="1" si="50"/>
        <v>0</v>
      </c>
      <c r="J202" s="323">
        <f t="shared" ca="1" si="50"/>
        <v>0</v>
      </c>
      <c r="K202" s="323">
        <f t="shared" ca="1" si="50"/>
        <v>0</v>
      </c>
      <c r="L202" s="323">
        <f t="shared" ca="1" si="50"/>
        <v>0</v>
      </c>
      <c r="M202" s="323">
        <f t="shared" ca="1" si="50"/>
        <v>0</v>
      </c>
      <c r="N202" s="323">
        <f t="shared" ca="1" si="50"/>
        <v>0</v>
      </c>
      <c r="O202" s="412">
        <f t="shared" ca="1" si="44"/>
        <v>0</v>
      </c>
      <c r="P202" s="412">
        <f t="shared" ca="1" si="45"/>
        <v>0</v>
      </c>
    </row>
    <row r="203" spans="2:16" s="374" customFormat="1" x14ac:dyDescent="0.2">
      <c r="B203" s="446"/>
      <c r="C203" s="447" t="str">
        <f>'Financial Summary &amp; Reporting'!B50</f>
        <v>ICRAF</v>
      </c>
      <c r="D203" s="448"/>
      <c r="E203" s="323">
        <f t="shared" ref="E203:N203" ca="1" si="51">E178-E154</f>
        <v>-1587726.7309424998</v>
      </c>
      <c r="F203" s="323">
        <f t="shared" ca="1" si="51"/>
        <v>-1598064.1175682747</v>
      </c>
      <c r="G203" s="323">
        <f t="shared" ca="1" si="51"/>
        <v>-1643729.1257928228</v>
      </c>
      <c r="H203" s="323">
        <f t="shared" ca="1" si="51"/>
        <v>-1672996.5842641075</v>
      </c>
      <c r="I203" s="323">
        <f t="shared" ca="1" si="51"/>
        <v>-1703142.066489531</v>
      </c>
      <c r="J203" s="323">
        <f t="shared" ca="1" si="51"/>
        <v>-1734191.9131817166</v>
      </c>
      <c r="K203" s="323">
        <f t="shared" ca="1" si="51"/>
        <v>0</v>
      </c>
      <c r="L203" s="323">
        <f t="shared" ca="1" si="51"/>
        <v>0</v>
      </c>
      <c r="M203" s="323">
        <f t="shared" ca="1" si="51"/>
        <v>0</v>
      </c>
      <c r="N203" s="323">
        <f t="shared" ca="1" si="51"/>
        <v>0</v>
      </c>
      <c r="O203" s="412">
        <f t="shared" ca="1" si="44"/>
        <v>-9939850.5382389519</v>
      </c>
      <c r="P203" s="412">
        <f t="shared" ca="1" si="45"/>
        <v>-1587726.7309424998</v>
      </c>
    </row>
    <row r="204" spans="2:16" s="374" customFormat="1" x14ac:dyDescent="0.2">
      <c r="B204" s="446"/>
      <c r="C204" s="447" t="str">
        <f>'Financial Summary &amp; Reporting'!B51</f>
        <v>ICRISAT</v>
      </c>
      <c r="D204" s="448"/>
      <c r="E204" s="323">
        <f t="shared" ref="E204:N204" ca="1" si="52">E179-E155</f>
        <v>-1984985.7</v>
      </c>
      <c r="F204" s="323">
        <f t="shared" ca="1" si="52"/>
        <v>-1984985.7</v>
      </c>
      <c r="G204" s="323">
        <f t="shared" ca="1" si="52"/>
        <v>-1984985.7</v>
      </c>
      <c r="H204" s="323">
        <f t="shared" ca="1" si="52"/>
        <v>-1984985.7</v>
      </c>
      <c r="I204" s="323">
        <f t="shared" ca="1" si="52"/>
        <v>-1984985.7</v>
      </c>
      <c r="J204" s="323">
        <f t="shared" ca="1" si="52"/>
        <v>-1984985.7</v>
      </c>
      <c r="K204" s="323">
        <f t="shared" ca="1" si="52"/>
        <v>0</v>
      </c>
      <c r="L204" s="323">
        <f t="shared" ca="1" si="52"/>
        <v>0</v>
      </c>
      <c r="M204" s="323">
        <f t="shared" ca="1" si="52"/>
        <v>0</v>
      </c>
      <c r="N204" s="323">
        <f t="shared" ca="1" si="52"/>
        <v>0</v>
      </c>
      <c r="O204" s="412">
        <f t="shared" ca="1" si="44"/>
        <v>-11909914.199999999</v>
      </c>
      <c r="P204" s="412">
        <f t="shared" ca="1" si="45"/>
        <v>-1984985.7</v>
      </c>
    </row>
    <row r="205" spans="2:16" s="374" customFormat="1" x14ac:dyDescent="0.2">
      <c r="B205" s="446"/>
      <c r="C205" s="447" t="str">
        <f>'Financial Summary &amp; Reporting'!B52</f>
        <v>IFPRI</v>
      </c>
      <c r="D205" s="448"/>
      <c r="E205" s="323">
        <f t="shared" ref="E205:N205" ca="1" si="53">E180-E156</f>
        <v>-718137.57525908435</v>
      </c>
      <c r="F205" s="323">
        <f t="shared" ca="1" si="53"/>
        <v>-718042.52802505717</v>
      </c>
      <c r="G205" s="323">
        <f t="shared" ca="1" si="53"/>
        <v>-718134.41763191391</v>
      </c>
      <c r="H205" s="323">
        <f t="shared" ca="1" si="53"/>
        <v>-718118.70034341887</v>
      </c>
      <c r="I205" s="323">
        <f t="shared" ca="1" si="53"/>
        <v>-718102.15201753529</v>
      </c>
      <c r="J205" s="323">
        <f t="shared" ca="1" si="53"/>
        <v>-718141.41799975024</v>
      </c>
      <c r="K205" s="323">
        <f t="shared" ca="1" si="53"/>
        <v>0</v>
      </c>
      <c r="L205" s="323">
        <f t="shared" ca="1" si="53"/>
        <v>0</v>
      </c>
      <c r="M205" s="323">
        <f t="shared" ca="1" si="53"/>
        <v>0</v>
      </c>
      <c r="N205" s="323">
        <f t="shared" ca="1" si="53"/>
        <v>0</v>
      </c>
      <c r="O205" s="412">
        <f t="shared" ca="1" si="44"/>
        <v>-4308676.7912767595</v>
      </c>
      <c r="P205" s="412">
        <f t="shared" ca="1" si="45"/>
        <v>-718137.57525908435</v>
      </c>
    </row>
    <row r="206" spans="2:16" s="374" customFormat="1" x14ac:dyDescent="0.2">
      <c r="B206" s="446"/>
      <c r="C206" s="447" t="str">
        <f>'Financial Summary &amp; Reporting'!B53</f>
        <v>IITA</v>
      </c>
      <c r="D206" s="448"/>
      <c r="E206" s="323">
        <f t="shared" ref="E206:N206" ca="1" si="54">E181-E157</f>
        <v>0</v>
      </c>
      <c r="F206" s="323">
        <f t="shared" ca="1" si="54"/>
        <v>0</v>
      </c>
      <c r="G206" s="323">
        <f t="shared" ca="1" si="54"/>
        <v>0</v>
      </c>
      <c r="H206" s="323">
        <f t="shared" ca="1" si="54"/>
        <v>0</v>
      </c>
      <c r="I206" s="323">
        <f t="shared" ca="1" si="54"/>
        <v>0</v>
      </c>
      <c r="J206" s="323">
        <f t="shared" ca="1" si="54"/>
        <v>0</v>
      </c>
      <c r="K206" s="323">
        <f t="shared" ca="1" si="54"/>
        <v>0</v>
      </c>
      <c r="L206" s="323">
        <f t="shared" ca="1" si="54"/>
        <v>0</v>
      </c>
      <c r="M206" s="323">
        <f t="shared" ca="1" si="54"/>
        <v>0</v>
      </c>
      <c r="N206" s="323">
        <f t="shared" ca="1" si="54"/>
        <v>0</v>
      </c>
      <c r="O206" s="412">
        <f t="shared" ca="1" si="44"/>
        <v>0</v>
      </c>
      <c r="P206" s="412">
        <f t="shared" ca="1" si="45"/>
        <v>0</v>
      </c>
    </row>
    <row r="207" spans="2:16" x14ac:dyDescent="0.2">
      <c r="B207" s="408"/>
      <c r="C207" s="443" t="str">
        <f>'Financial Summary &amp; Reporting'!B54</f>
        <v>ILRI</v>
      </c>
      <c r="D207" s="386"/>
      <c r="E207" s="323">
        <f t="shared" ref="E207:N207" ca="1" si="55">E182-E158</f>
        <v>-963000.29725487914</v>
      </c>
      <c r="F207" s="323">
        <f t="shared" ca="1" si="55"/>
        <v>-971011.06304046779</v>
      </c>
      <c r="G207" s="323">
        <f t="shared" ca="1" si="55"/>
        <v>-982205.81752497773</v>
      </c>
      <c r="H207" s="323">
        <f t="shared" ca="1" si="55"/>
        <v>-993736.52013074607</v>
      </c>
      <c r="I207" s="323">
        <f t="shared" ca="1" si="55"/>
        <v>-1005613.0025446209</v>
      </c>
      <c r="J207" s="323">
        <f t="shared" ca="1" si="55"/>
        <v>-1017845.8113072574</v>
      </c>
      <c r="K207" s="323">
        <f t="shared" ca="1" si="55"/>
        <v>0</v>
      </c>
      <c r="L207" s="323">
        <f t="shared" ca="1" si="55"/>
        <v>0</v>
      </c>
      <c r="M207" s="323">
        <f t="shared" ca="1" si="55"/>
        <v>0</v>
      </c>
      <c r="N207" s="323">
        <f t="shared" ca="1" si="55"/>
        <v>0</v>
      </c>
      <c r="O207" s="412">
        <f t="shared" ca="1" si="44"/>
        <v>-5933412.511802949</v>
      </c>
      <c r="P207" s="412">
        <f t="shared" ca="1" si="45"/>
        <v>-963000.29725487914</v>
      </c>
    </row>
    <row r="208" spans="2:16" x14ac:dyDescent="0.2">
      <c r="B208" s="408"/>
      <c r="C208" s="443" t="str">
        <f>'Financial Summary &amp; Reporting'!B55</f>
        <v>IRRI</v>
      </c>
      <c r="D208" s="386"/>
      <c r="E208" s="323">
        <f t="shared" ref="E208:N208" ca="1" si="56">E183-E159</f>
        <v>-171879.94347982202</v>
      </c>
      <c r="F208" s="323">
        <f t="shared" ca="1" si="56"/>
        <v>-171879.64533211599</v>
      </c>
      <c r="G208" s="323">
        <f t="shared" ca="1" si="56"/>
        <v>-171879.73478604242</v>
      </c>
      <c r="H208" s="323">
        <f t="shared" ca="1" si="56"/>
        <v>-171880.71400780865</v>
      </c>
      <c r="I208" s="323">
        <f t="shared" ca="1" si="56"/>
        <v>-171879.88872226211</v>
      </c>
      <c r="J208" s="323">
        <f t="shared" ca="1" si="56"/>
        <v>-171880.29164492476</v>
      </c>
      <c r="K208" s="323">
        <f t="shared" ca="1" si="56"/>
        <v>0</v>
      </c>
      <c r="L208" s="323">
        <f t="shared" ca="1" si="56"/>
        <v>0</v>
      </c>
      <c r="M208" s="323">
        <f t="shared" ca="1" si="56"/>
        <v>0</v>
      </c>
      <c r="N208" s="323">
        <f t="shared" ca="1" si="56"/>
        <v>0</v>
      </c>
      <c r="O208" s="412">
        <f t="shared" ca="1" si="44"/>
        <v>-1031280.2179729759</v>
      </c>
      <c r="P208" s="412">
        <f t="shared" ca="1" si="45"/>
        <v>-171879.94347982202</v>
      </c>
    </row>
    <row r="209" spans="2:16" x14ac:dyDescent="0.2">
      <c r="B209" s="408"/>
      <c r="C209" s="443" t="str">
        <f>'Financial Summary &amp; Reporting'!B56</f>
        <v>IWMI</v>
      </c>
      <c r="D209" s="386"/>
      <c r="E209" s="323">
        <f t="shared" ref="E209:N209" ca="1" si="57">E184-E160</f>
        <v>-722968.83615807979</v>
      </c>
      <c r="F209" s="323">
        <f t="shared" ca="1" si="57"/>
        <v>-741982.91654903756</v>
      </c>
      <c r="G209" s="323">
        <f t="shared" ca="1" si="57"/>
        <v>-761497.06725427718</v>
      </c>
      <c r="H209" s="323">
        <f t="shared" ca="1" si="57"/>
        <v>-781524.44012306468</v>
      </c>
      <c r="I209" s="323">
        <f t="shared" ca="1" si="57"/>
        <v>-802078.53289830114</v>
      </c>
      <c r="J209" s="323">
        <f t="shared" ca="1" si="57"/>
        <v>-823173.19831352669</v>
      </c>
      <c r="K209" s="323">
        <f t="shared" ca="1" si="57"/>
        <v>0</v>
      </c>
      <c r="L209" s="323">
        <f t="shared" ca="1" si="57"/>
        <v>0</v>
      </c>
      <c r="M209" s="323">
        <f t="shared" ca="1" si="57"/>
        <v>0</v>
      </c>
      <c r="N209" s="323">
        <f t="shared" ca="1" si="57"/>
        <v>0</v>
      </c>
      <c r="O209" s="412">
        <f t="shared" ca="1" si="44"/>
        <v>-4633224.9912962867</v>
      </c>
      <c r="P209" s="412">
        <f t="shared" ca="1" si="45"/>
        <v>-722968.83615807979</v>
      </c>
    </row>
    <row r="210" spans="2:16" x14ac:dyDescent="0.2">
      <c r="B210" s="408"/>
      <c r="C210" s="443" t="str">
        <f>'Financial Summary &amp; Reporting'!B57</f>
        <v>WORLDFISH</v>
      </c>
      <c r="D210" s="386"/>
      <c r="E210" s="323">
        <f t="shared" ref="E210:N210" ca="1" si="58">E185-E161</f>
        <v>0</v>
      </c>
      <c r="F210" s="323">
        <f t="shared" ca="1" si="58"/>
        <v>0</v>
      </c>
      <c r="G210" s="323">
        <f t="shared" ca="1" si="58"/>
        <v>0</v>
      </c>
      <c r="H210" s="323">
        <f t="shared" ca="1" si="58"/>
        <v>0</v>
      </c>
      <c r="I210" s="323">
        <f t="shared" ca="1" si="58"/>
        <v>0</v>
      </c>
      <c r="J210" s="323">
        <f t="shared" ca="1" si="58"/>
        <v>0</v>
      </c>
      <c r="K210" s="323">
        <f t="shared" ca="1" si="58"/>
        <v>0</v>
      </c>
      <c r="L210" s="323">
        <f t="shared" ca="1" si="58"/>
        <v>0</v>
      </c>
      <c r="M210" s="323">
        <f t="shared" ca="1" si="58"/>
        <v>0</v>
      </c>
      <c r="N210" s="323">
        <f t="shared" ca="1" si="58"/>
        <v>0</v>
      </c>
      <c r="O210" s="412">
        <f t="shared" ca="1" si="44"/>
        <v>0</v>
      </c>
      <c r="P210" s="412">
        <f t="shared" ca="1" si="45"/>
        <v>0</v>
      </c>
    </row>
    <row r="211" spans="2:16" x14ac:dyDescent="0.2">
      <c r="B211" s="408"/>
      <c r="C211" s="443" t="str">
        <f>'Financial Summary &amp; Reporting'!B58</f>
        <v>Copenhagen University</v>
      </c>
      <c r="D211" s="386"/>
      <c r="E211" s="323">
        <f t="shared" ref="E211:N211" ca="1" si="59">E186-E162</f>
        <v>-170000</v>
      </c>
      <c r="F211" s="323">
        <f t="shared" ca="1" si="59"/>
        <v>-170000</v>
      </c>
      <c r="G211" s="323">
        <f t="shared" ca="1" si="59"/>
        <v>-170000</v>
      </c>
      <c r="H211" s="323">
        <f t="shared" ca="1" si="59"/>
        <v>-170000</v>
      </c>
      <c r="I211" s="323">
        <f t="shared" ca="1" si="59"/>
        <v>-170000</v>
      </c>
      <c r="J211" s="323">
        <f t="shared" ca="1" si="59"/>
        <v>-170000</v>
      </c>
      <c r="K211" s="323">
        <f t="shared" ca="1" si="59"/>
        <v>0</v>
      </c>
      <c r="L211" s="323">
        <f t="shared" ca="1" si="59"/>
        <v>0</v>
      </c>
      <c r="M211" s="323">
        <f t="shared" ca="1" si="59"/>
        <v>0</v>
      </c>
      <c r="N211" s="323">
        <f t="shared" ca="1" si="59"/>
        <v>0</v>
      </c>
      <c r="O211" s="412">
        <f t="shared" ca="1" si="44"/>
        <v>-1020000</v>
      </c>
      <c r="P211" s="412">
        <f t="shared" ca="1" si="45"/>
        <v>-170000</v>
      </c>
    </row>
    <row r="212" spans="2:16" x14ac:dyDescent="0.2">
      <c r="B212" s="408"/>
      <c r="C212" s="442" t="str">
        <f>'Financial Summary &amp; Reporting'!B59</f>
        <v>CIAT-Gender &amp; Social Inclusion Leader</v>
      </c>
      <c r="D212" s="386"/>
      <c r="E212" s="323">
        <f t="shared" ref="E212:N212" ca="1" si="60">E187-E163</f>
        <v>-122500</v>
      </c>
      <c r="F212" s="323">
        <f t="shared" ca="1" si="60"/>
        <v>-122500</v>
      </c>
      <c r="G212" s="323">
        <f t="shared" ca="1" si="60"/>
        <v>-122500</v>
      </c>
      <c r="H212" s="323">
        <f t="shared" ca="1" si="60"/>
        <v>-122500</v>
      </c>
      <c r="I212" s="323">
        <f t="shared" ca="1" si="60"/>
        <v>-122500</v>
      </c>
      <c r="J212" s="323">
        <f t="shared" ca="1" si="60"/>
        <v>-122500</v>
      </c>
      <c r="K212" s="323">
        <f t="shared" ca="1" si="60"/>
        <v>0</v>
      </c>
      <c r="L212" s="323">
        <f t="shared" ca="1" si="60"/>
        <v>0</v>
      </c>
      <c r="M212" s="323">
        <f t="shared" ca="1" si="60"/>
        <v>0</v>
      </c>
      <c r="N212" s="323">
        <f t="shared" ca="1" si="60"/>
        <v>0</v>
      </c>
      <c r="O212" s="412">
        <f t="shared" ca="1" si="44"/>
        <v>-735000</v>
      </c>
      <c r="P212" s="412">
        <f t="shared" ca="1" si="45"/>
        <v>-122500</v>
      </c>
    </row>
    <row r="213" spans="2:16" x14ac:dyDescent="0.2">
      <c r="B213" s="408"/>
      <c r="C213" s="442" t="str">
        <f>'Financial Summary &amp; Reporting'!B60</f>
        <v>Columbia University-IRI</v>
      </c>
      <c r="D213" s="386"/>
      <c r="E213" s="323">
        <f t="shared" ref="E213:N213" ca="1" si="61">E188-E164</f>
        <v>-776000</v>
      </c>
      <c r="F213" s="323">
        <f t="shared" ca="1" si="61"/>
        <v>-776000</v>
      </c>
      <c r="G213" s="323">
        <f t="shared" ca="1" si="61"/>
        <v>-776000</v>
      </c>
      <c r="H213" s="323">
        <f t="shared" ca="1" si="61"/>
        <v>-776000</v>
      </c>
      <c r="I213" s="323">
        <f t="shared" ca="1" si="61"/>
        <v>-776000</v>
      </c>
      <c r="J213" s="323">
        <f t="shared" ca="1" si="61"/>
        <v>-776000</v>
      </c>
      <c r="K213" s="323">
        <f t="shared" ca="1" si="61"/>
        <v>0</v>
      </c>
      <c r="L213" s="323">
        <f t="shared" ca="1" si="61"/>
        <v>0</v>
      </c>
      <c r="M213" s="323">
        <f t="shared" ca="1" si="61"/>
        <v>0</v>
      </c>
      <c r="N213" s="323">
        <f t="shared" ca="1" si="61"/>
        <v>0</v>
      </c>
      <c r="O213" s="412">
        <f t="shared" ca="1" si="44"/>
        <v>-4656000</v>
      </c>
      <c r="P213" s="412">
        <f t="shared" ca="1" si="45"/>
        <v>-776000</v>
      </c>
    </row>
    <row r="214" spans="2:16" x14ac:dyDescent="0.2">
      <c r="B214" s="408"/>
      <c r="C214" s="442" t="str">
        <f>'Financial Summary &amp; Reporting'!B61</f>
        <v>N/A</v>
      </c>
      <c r="D214" s="386"/>
      <c r="E214" s="323">
        <f t="shared" ref="E214:N214" ca="1" si="62">E189-E165</f>
        <v>0</v>
      </c>
      <c r="F214" s="323">
        <f t="shared" ca="1" si="62"/>
        <v>0</v>
      </c>
      <c r="G214" s="323">
        <f t="shared" ca="1" si="62"/>
        <v>0</v>
      </c>
      <c r="H214" s="323">
        <f t="shared" ca="1" si="62"/>
        <v>0</v>
      </c>
      <c r="I214" s="323">
        <f t="shared" ca="1" si="62"/>
        <v>0</v>
      </c>
      <c r="J214" s="323">
        <f t="shared" ca="1" si="62"/>
        <v>0</v>
      </c>
      <c r="K214" s="323">
        <f t="shared" ca="1" si="62"/>
        <v>0</v>
      </c>
      <c r="L214" s="323">
        <f t="shared" ca="1" si="62"/>
        <v>0</v>
      </c>
      <c r="M214" s="323">
        <f t="shared" ca="1" si="62"/>
        <v>0</v>
      </c>
      <c r="N214" s="323">
        <f t="shared" ca="1" si="62"/>
        <v>0</v>
      </c>
      <c r="O214" s="412">
        <f t="shared" ca="1" si="44"/>
        <v>0</v>
      </c>
      <c r="P214" s="412">
        <f t="shared" ca="1" si="45"/>
        <v>0</v>
      </c>
    </row>
    <row r="215" spans="2:16" x14ac:dyDescent="0.2">
      <c r="B215" s="408"/>
      <c r="C215" s="442" t="str">
        <f>'Financial Summary &amp; Reporting'!B62</f>
        <v>N/A</v>
      </c>
      <c r="D215" s="386"/>
      <c r="E215" s="323">
        <f t="shared" ref="E215:N215" ca="1" si="63">E190-E166</f>
        <v>0</v>
      </c>
      <c r="F215" s="323">
        <f t="shared" ca="1" si="63"/>
        <v>0</v>
      </c>
      <c r="G215" s="323">
        <f t="shared" ca="1" si="63"/>
        <v>0</v>
      </c>
      <c r="H215" s="323">
        <f t="shared" ca="1" si="63"/>
        <v>0</v>
      </c>
      <c r="I215" s="323">
        <f t="shared" ca="1" si="63"/>
        <v>0</v>
      </c>
      <c r="J215" s="323">
        <f t="shared" ca="1" si="63"/>
        <v>0</v>
      </c>
      <c r="K215" s="323">
        <f t="shared" ca="1" si="63"/>
        <v>0</v>
      </c>
      <c r="L215" s="323">
        <f t="shared" ca="1" si="63"/>
        <v>0</v>
      </c>
      <c r="M215" s="323">
        <f t="shared" ca="1" si="63"/>
        <v>0</v>
      </c>
      <c r="N215" s="323">
        <f t="shared" ca="1" si="63"/>
        <v>0</v>
      </c>
      <c r="O215" s="412">
        <f t="shared" ca="1" si="44"/>
        <v>0</v>
      </c>
      <c r="P215" s="412">
        <f t="shared" ca="1" si="45"/>
        <v>0</v>
      </c>
    </row>
    <row r="216" spans="2:16" x14ac:dyDescent="0.2">
      <c r="B216" s="408"/>
      <c r="C216" s="804" t="s">
        <v>35</v>
      </c>
      <c r="D216" s="804"/>
      <c r="E216" s="335">
        <f t="shared" ref="E216:N216" ca="1" si="64">SUM(E196:E215)</f>
        <v>-9892273.0859957635</v>
      </c>
      <c r="F216" s="335">
        <f t="shared" ca="1" si="64"/>
        <v>-9982953.5641461406</v>
      </c>
      <c r="G216" s="335">
        <f t="shared" ca="1" si="64"/>
        <v>-10135481.996935196</v>
      </c>
      <c r="H216" s="335">
        <f t="shared" ca="1" si="64"/>
        <v>-10227274.917139689</v>
      </c>
      <c r="I216" s="335">
        <f t="shared" ca="1" si="64"/>
        <v>-10363780.340804754</v>
      </c>
      <c r="J216" s="335">
        <f t="shared" ca="1" si="64"/>
        <v>-10575142.080231067</v>
      </c>
      <c r="K216" s="335">
        <f t="shared" ca="1" si="64"/>
        <v>0</v>
      </c>
      <c r="L216" s="335">
        <f t="shared" ca="1" si="64"/>
        <v>0</v>
      </c>
      <c r="M216" s="335">
        <f t="shared" ca="1" si="64"/>
        <v>0</v>
      </c>
      <c r="N216" s="335">
        <f t="shared" ca="1" si="64"/>
        <v>0</v>
      </c>
      <c r="O216" s="414">
        <f ca="1">SUM(E216:N216)</f>
        <v>-61176905.985252604</v>
      </c>
      <c r="P216" s="414">
        <f ca="1">SUMIF($E$109:$N$109,"Actual",$E216:$N216)</f>
        <v>-9892273.0859957635</v>
      </c>
    </row>
    <row r="217" spans="2:16" s="378" customFormat="1" ht="14.25" x14ac:dyDescent="0.2">
      <c r="O217" s="406"/>
      <c r="P217" s="406"/>
    </row>
    <row r="218" spans="2:16" x14ac:dyDescent="0.2">
      <c r="B218" s="407" t="s">
        <v>224</v>
      </c>
      <c r="C218" s="408"/>
      <c r="D218" s="408"/>
      <c r="E218" s="409" t="str">
        <f ca="1">E194</f>
        <v>Latest Actual</v>
      </c>
      <c r="F218" s="409" t="str">
        <f t="shared" ref="F218:N218" ca="1" si="65">F194</f>
        <v/>
      </c>
      <c r="G218" s="409" t="str">
        <f t="shared" ca="1" si="65"/>
        <v/>
      </c>
      <c r="H218" s="409" t="str">
        <f t="shared" ca="1" si="65"/>
        <v/>
      </c>
      <c r="I218" s="409" t="str">
        <f t="shared" ca="1" si="65"/>
        <v/>
      </c>
      <c r="J218" s="409" t="str">
        <f t="shared" ca="1" si="65"/>
        <v/>
      </c>
      <c r="K218" s="409" t="str">
        <f t="shared" ca="1" si="65"/>
        <v/>
      </c>
      <c r="L218" s="409" t="str">
        <f t="shared" ca="1" si="65"/>
        <v/>
      </c>
      <c r="M218" s="409" t="str">
        <f t="shared" ca="1" si="65"/>
        <v/>
      </c>
      <c r="N218" s="409" t="str">
        <f t="shared" ca="1" si="65"/>
        <v/>
      </c>
      <c r="O218" s="415"/>
      <c r="P218" s="415" t="e">
        <f>SUMIF(#REF!,"Actual",$E218:$N218)</f>
        <v>#REF!</v>
      </c>
    </row>
    <row r="219" spans="2:16" x14ac:dyDescent="0.2">
      <c r="B219" s="408"/>
      <c r="C219" s="805"/>
      <c r="D219" s="805"/>
      <c r="E219" s="317" t="s">
        <v>12</v>
      </c>
      <c r="F219" s="317" t="s">
        <v>14</v>
      </c>
      <c r="G219" s="317" t="s">
        <v>15</v>
      </c>
      <c r="H219" s="317" t="s">
        <v>16</v>
      </c>
      <c r="I219" s="317" t="s">
        <v>17</v>
      </c>
      <c r="J219" s="317" t="s">
        <v>18</v>
      </c>
      <c r="K219" s="317" t="s">
        <v>19</v>
      </c>
      <c r="L219" s="317" t="s">
        <v>29</v>
      </c>
      <c r="M219" s="317" t="s">
        <v>30</v>
      </c>
      <c r="N219" s="317" t="s">
        <v>31</v>
      </c>
      <c r="O219" s="416" t="s">
        <v>1</v>
      </c>
      <c r="P219" s="411" t="s">
        <v>380</v>
      </c>
    </row>
    <row r="220" spans="2:16" x14ac:dyDescent="0.2">
      <c r="B220" s="408"/>
      <c r="C220" s="441" t="str">
        <f>'Financial Summary &amp; Reporting'!B43</f>
        <v>CIAT</v>
      </c>
      <c r="D220" s="385"/>
      <c r="E220" s="417">
        <f t="shared" ref="E220:P220" ca="1" si="66">IF((E196=E147),"-",IF(E147=0,"N/A",E196/E147))</f>
        <v>-1</v>
      </c>
      <c r="F220" s="417">
        <f t="shared" ca="1" si="66"/>
        <v>-1</v>
      </c>
      <c r="G220" s="417">
        <f t="shared" ca="1" si="66"/>
        <v>-1</v>
      </c>
      <c r="H220" s="417">
        <f t="shared" ca="1" si="66"/>
        <v>-1</v>
      </c>
      <c r="I220" s="417">
        <f t="shared" ca="1" si="66"/>
        <v>-1</v>
      </c>
      <c r="J220" s="417">
        <f t="shared" ca="1" si="66"/>
        <v>-1</v>
      </c>
      <c r="K220" s="417" t="str">
        <f t="shared" ca="1" si="66"/>
        <v>-</v>
      </c>
      <c r="L220" s="417" t="str">
        <f t="shared" ca="1" si="66"/>
        <v>-</v>
      </c>
      <c r="M220" s="417" t="str">
        <f t="shared" ca="1" si="66"/>
        <v>-</v>
      </c>
      <c r="N220" s="417" t="str">
        <f t="shared" ca="1" si="66"/>
        <v>-</v>
      </c>
      <c r="O220" s="418">
        <f t="shared" ca="1" si="66"/>
        <v>-1</v>
      </c>
      <c r="P220" s="419">
        <f t="shared" ca="1" si="66"/>
        <v>-1</v>
      </c>
    </row>
    <row r="221" spans="2:16" x14ac:dyDescent="0.2">
      <c r="B221" s="408"/>
      <c r="C221" s="443" t="str">
        <f>'Financial Summary &amp; Reporting'!B44</f>
        <v>AFRICARICE</v>
      </c>
      <c r="D221" s="386"/>
      <c r="E221" s="417" t="str">
        <f t="shared" ref="E221:P221" ca="1" si="67">IF((E197=E148),"-",IF(E148=0,"N/A",E197/E148))</f>
        <v>-</v>
      </c>
      <c r="F221" s="417" t="str">
        <f t="shared" ca="1" si="67"/>
        <v>-</v>
      </c>
      <c r="G221" s="417" t="str">
        <f t="shared" ca="1" si="67"/>
        <v>-</v>
      </c>
      <c r="H221" s="417" t="str">
        <f t="shared" ca="1" si="67"/>
        <v>-</v>
      </c>
      <c r="I221" s="417" t="str">
        <f t="shared" ca="1" si="67"/>
        <v>-</v>
      </c>
      <c r="J221" s="417" t="str">
        <f t="shared" ca="1" si="67"/>
        <v>-</v>
      </c>
      <c r="K221" s="417" t="str">
        <f t="shared" ca="1" si="67"/>
        <v>-</v>
      </c>
      <c r="L221" s="417" t="str">
        <f t="shared" ca="1" si="67"/>
        <v>-</v>
      </c>
      <c r="M221" s="417" t="str">
        <f t="shared" ca="1" si="67"/>
        <v>-</v>
      </c>
      <c r="N221" s="417" t="str">
        <f t="shared" ca="1" si="67"/>
        <v>-</v>
      </c>
      <c r="O221" s="418" t="str">
        <f t="shared" ca="1" si="67"/>
        <v>-</v>
      </c>
      <c r="P221" s="419" t="str">
        <f t="shared" ca="1" si="67"/>
        <v>-</v>
      </c>
    </row>
    <row r="222" spans="2:16" x14ac:dyDescent="0.2">
      <c r="B222" s="408"/>
      <c r="C222" s="443" t="str">
        <f>'Financial Summary &amp; Reporting'!B45</f>
        <v>BIOVERSITY</v>
      </c>
      <c r="D222" s="386"/>
      <c r="E222" s="417">
        <f t="shared" ref="E222:P222" ca="1" si="68">IF((E198=E149),"-",IF(E149=0,"N/A",E198/E149))</f>
        <v>-1</v>
      </c>
      <c r="F222" s="417">
        <f t="shared" ca="1" si="68"/>
        <v>-1</v>
      </c>
      <c r="G222" s="417">
        <f t="shared" ca="1" si="68"/>
        <v>-1</v>
      </c>
      <c r="H222" s="417">
        <f t="shared" ca="1" si="68"/>
        <v>-1</v>
      </c>
      <c r="I222" s="417">
        <f t="shared" ca="1" si="68"/>
        <v>-1</v>
      </c>
      <c r="J222" s="417">
        <f t="shared" ca="1" si="68"/>
        <v>-1</v>
      </c>
      <c r="K222" s="417" t="str">
        <f t="shared" ca="1" si="68"/>
        <v>-</v>
      </c>
      <c r="L222" s="417" t="str">
        <f t="shared" ca="1" si="68"/>
        <v>-</v>
      </c>
      <c r="M222" s="417" t="str">
        <f t="shared" ca="1" si="68"/>
        <v>-</v>
      </c>
      <c r="N222" s="417" t="str">
        <f t="shared" ca="1" si="68"/>
        <v>-</v>
      </c>
      <c r="O222" s="418">
        <f t="shared" ca="1" si="68"/>
        <v>-1</v>
      </c>
      <c r="P222" s="419">
        <f t="shared" ca="1" si="68"/>
        <v>-1</v>
      </c>
    </row>
    <row r="223" spans="2:16" x14ac:dyDescent="0.2">
      <c r="B223" s="408"/>
      <c r="C223" s="443" t="str">
        <f>'Financial Summary &amp; Reporting'!B46</f>
        <v>CIFOR</v>
      </c>
      <c r="D223" s="386"/>
      <c r="E223" s="417">
        <f t="shared" ref="E223:P223" ca="1" si="69">IF((E199=E150),"-",IF(E150=0,"N/A",E199/E150))</f>
        <v>-1</v>
      </c>
      <c r="F223" s="417">
        <f t="shared" ca="1" si="69"/>
        <v>-1</v>
      </c>
      <c r="G223" s="417">
        <f t="shared" ca="1" si="69"/>
        <v>-1</v>
      </c>
      <c r="H223" s="417">
        <f t="shared" ca="1" si="69"/>
        <v>-1</v>
      </c>
      <c r="I223" s="417">
        <f t="shared" ca="1" si="69"/>
        <v>-1</v>
      </c>
      <c r="J223" s="417">
        <f t="shared" ca="1" si="69"/>
        <v>-1</v>
      </c>
      <c r="K223" s="417" t="str">
        <f t="shared" ca="1" si="69"/>
        <v>-</v>
      </c>
      <c r="L223" s="417" t="str">
        <f t="shared" ca="1" si="69"/>
        <v>-</v>
      </c>
      <c r="M223" s="417" t="str">
        <f t="shared" ca="1" si="69"/>
        <v>-</v>
      </c>
      <c r="N223" s="417" t="str">
        <f t="shared" ca="1" si="69"/>
        <v>-</v>
      </c>
      <c r="O223" s="418">
        <f t="shared" ca="1" si="69"/>
        <v>-1</v>
      </c>
      <c r="P223" s="419">
        <f t="shared" ca="1" si="69"/>
        <v>-1</v>
      </c>
    </row>
    <row r="224" spans="2:16" x14ac:dyDescent="0.2">
      <c r="B224" s="408"/>
      <c r="C224" s="443" t="str">
        <f>'Financial Summary &amp; Reporting'!B47</f>
        <v>CIMMYT</v>
      </c>
      <c r="D224" s="386"/>
      <c r="E224" s="417">
        <f t="shared" ref="E224:P224" ca="1" si="70">IF((E200=E151),"-",IF(E151=0,"N/A",E200/E151))</f>
        <v>-1</v>
      </c>
      <c r="F224" s="417">
        <f t="shared" ca="1" si="70"/>
        <v>-1</v>
      </c>
      <c r="G224" s="417">
        <f t="shared" ca="1" si="70"/>
        <v>-1</v>
      </c>
      <c r="H224" s="417">
        <f t="shared" ca="1" si="70"/>
        <v>-1</v>
      </c>
      <c r="I224" s="417">
        <f t="shared" ca="1" si="70"/>
        <v>-1</v>
      </c>
      <c r="J224" s="417">
        <f t="shared" ca="1" si="70"/>
        <v>-1</v>
      </c>
      <c r="K224" s="417" t="str">
        <f t="shared" ca="1" si="70"/>
        <v>-</v>
      </c>
      <c r="L224" s="417" t="str">
        <f t="shared" ca="1" si="70"/>
        <v>-</v>
      </c>
      <c r="M224" s="417" t="str">
        <f t="shared" ca="1" si="70"/>
        <v>-</v>
      </c>
      <c r="N224" s="417" t="str">
        <f t="shared" ca="1" si="70"/>
        <v>-</v>
      </c>
      <c r="O224" s="418">
        <f t="shared" ca="1" si="70"/>
        <v>-1</v>
      </c>
      <c r="P224" s="419">
        <f t="shared" ca="1" si="70"/>
        <v>-1</v>
      </c>
    </row>
    <row r="225" spans="2:16" x14ac:dyDescent="0.2">
      <c r="B225" s="408"/>
      <c r="C225" s="443" t="str">
        <f>'Financial Summary &amp; Reporting'!B48</f>
        <v>CIP</v>
      </c>
      <c r="D225" s="386"/>
      <c r="E225" s="417">
        <f t="shared" ref="E225:P225" ca="1" si="71">IF((E201=E152),"-",IF(E152=0,"N/A",E201/E152))</f>
        <v>-1</v>
      </c>
      <c r="F225" s="417">
        <f t="shared" ca="1" si="71"/>
        <v>-1</v>
      </c>
      <c r="G225" s="417">
        <f t="shared" ca="1" si="71"/>
        <v>-1</v>
      </c>
      <c r="H225" s="417">
        <f t="shared" ca="1" si="71"/>
        <v>-1</v>
      </c>
      <c r="I225" s="417">
        <f t="shared" ca="1" si="71"/>
        <v>-1</v>
      </c>
      <c r="J225" s="417">
        <f t="shared" ca="1" si="71"/>
        <v>-1</v>
      </c>
      <c r="K225" s="417" t="str">
        <f t="shared" ca="1" si="71"/>
        <v>-</v>
      </c>
      <c r="L225" s="417" t="str">
        <f t="shared" ca="1" si="71"/>
        <v>-</v>
      </c>
      <c r="M225" s="417" t="str">
        <f t="shared" ca="1" si="71"/>
        <v>-</v>
      </c>
      <c r="N225" s="417" t="str">
        <f t="shared" ca="1" si="71"/>
        <v>-</v>
      </c>
      <c r="O225" s="418">
        <f t="shared" ca="1" si="71"/>
        <v>-1</v>
      </c>
      <c r="P225" s="419">
        <f t="shared" ca="1" si="71"/>
        <v>-1</v>
      </c>
    </row>
    <row r="226" spans="2:16" x14ac:dyDescent="0.2">
      <c r="B226" s="408"/>
      <c r="C226" s="443" t="str">
        <f>'Financial Summary &amp; Reporting'!B49</f>
        <v>ICARDA</v>
      </c>
      <c r="D226" s="386"/>
      <c r="E226" s="417" t="str">
        <f t="shared" ref="E226:P226" ca="1" si="72">IF((E202=E153),"-",IF(E153=0,"N/A",E202/E153))</f>
        <v>-</v>
      </c>
      <c r="F226" s="417" t="str">
        <f t="shared" ca="1" si="72"/>
        <v>-</v>
      </c>
      <c r="G226" s="417" t="str">
        <f t="shared" ca="1" si="72"/>
        <v>-</v>
      </c>
      <c r="H226" s="417" t="str">
        <f t="shared" ca="1" si="72"/>
        <v>-</v>
      </c>
      <c r="I226" s="417" t="str">
        <f t="shared" ca="1" si="72"/>
        <v>-</v>
      </c>
      <c r="J226" s="417" t="str">
        <f t="shared" ca="1" si="72"/>
        <v>-</v>
      </c>
      <c r="K226" s="417" t="str">
        <f t="shared" ca="1" si="72"/>
        <v>-</v>
      </c>
      <c r="L226" s="417" t="str">
        <f t="shared" ca="1" si="72"/>
        <v>-</v>
      </c>
      <c r="M226" s="417" t="str">
        <f t="shared" ca="1" si="72"/>
        <v>-</v>
      </c>
      <c r="N226" s="417" t="str">
        <f t="shared" ca="1" si="72"/>
        <v>-</v>
      </c>
      <c r="O226" s="418" t="str">
        <f t="shared" ca="1" si="72"/>
        <v>-</v>
      </c>
      <c r="P226" s="419" t="str">
        <f t="shared" ca="1" si="72"/>
        <v>-</v>
      </c>
    </row>
    <row r="227" spans="2:16" x14ac:dyDescent="0.2">
      <c r="B227" s="408"/>
      <c r="C227" s="443" t="str">
        <f>'Financial Summary &amp; Reporting'!B50</f>
        <v>ICRAF</v>
      </c>
      <c r="D227" s="386"/>
      <c r="E227" s="417">
        <f t="shared" ref="E227:P227" ca="1" si="73">IF((E203=E154),"-",IF(E154=0,"N/A",E203/E154))</f>
        <v>-1</v>
      </c>
      <c r="F227" s="417">
        <f t="shared" ca="1" si="73"/>
        <v>-1</v>
      </c>
      <c r="G227" s="417">
        <f t="shared" ca="1" si="73"/>
        <v>-1</v>
      </c>
      <c r="H227" s="417">
        <f t="shared" ca="1" si="73"/>
        <v>-1</v>
      </c>
      <c r="I227" s="417">
        <f t="shared" ca="1" si="73"/>
        <v>-1</v>
      </c>
      <c r="J227" s="417">
        <f t="shared" ca="1" si="73"/>
        <v>-1</v>
      </c>
      <c r="K227" s="417" t="str">
        <f t="shared" ca="1" si="73"/>
        <v>-</v>
      </c>
      <c r="L227" s="417" t="str">
        <f t="shared" ca="1" si="73"/>
        <v>-</v>
      </c>
      <c r="M227" s="417" t="str">
        <f t="shared" ca="1" si="73"/>
        <v>-</v>
      </c>
      <c r="N227" s="417" t="str">
        <f t="shared" ca="1" si="73"/>
        <v>-</v>
      </c>
      <c r="O227" s="418">
        <f t="shared" ca="1" si="73"/>
        <v>-1</v>
      </c>
      <c r="P227" s="419">
        <f t="shared" ca="1" si="73"/>
        <v>-1</v>
      </c>
    </row>
    <row r="228" spans="2:16" x14ac:dyDescent="0.2">
      <c r="B228" s="408"/>
      <c r="C228" s="443" t="str">
        <f>'Financial Summary &amp; Reporting'!B51</f>
        <v>ICRISAT</v>
      </c>
      <c r="D228" s="386"/>
      <c r="E228" s="417">
        <f t="shared" ref="E228:P228" ca="1" si="74">IF((E204=E155),"-",IF(E155=0,"N/A",E204/E155))</f>
        <v>-1</v>
      </c>
      <c r="F228" s="417">
        <f t="shared" ca="1" si="74"/>
        <v>-1</v>
      </c>
      <c r="G228" s="417">
        <f t="shared" ca="1" si="74"/>
        <v>-1</v>
      </c>
      <c r="H228" s="417">
        <f t="shared" ca="1" si="74"/>
        <v>-1</v>
      </c>
      <c r="I228" s="417">
        <f t="shared" ca="1" si="74"/>
        <v>-1</v>
      </c>
      <c r="J228" s="417">
        <f t="shared" ca="1" si="74"/>
        <v>-1</v>
      </c>
      <c r="K228" s="417" t="str">
        <f t="shared" ca="1" si="74"/>
        <v>-</v>
      </c>
      <c r="L228" s="417" t="str">
        <f t="shared" ca="1" si="74"/>
        <v>-</v>
      </c>
      <c r="M228" s="417" t="str">
        <f t="shared" ca="1" si="74"/>
        <v>-</v>
      </c>
      <c r="N228" s="417" t="str">
        <f t="shared" ca="1" si="74"/>
        <v>-</v>
      </c>
      <c r="O228" s="418">
        <f t="shared" ca="1" si="74"/>
        <v>-1</v>
      </c>
      <c r="P228" s="419">
        <f t="shared" ca="1" si="74"/>
        <v>-1</v>
      </c>
    </row>
    <row r="229" spans="2:16" x14ac:dyDescent="0.2">
      <c r="B229" s="408"/>
      <c r="C229" s="443" t="str">
        <f>'Financial Summary &amp; Reporting'!B52</f>
        <v>IFPRI</v>
      </c>
      <c r="D229" s="386"/>
      <c r="E229" s="417">
        <f t="shared" ref="E229:P229" ca="1" si="75">IF((E205=E156),"-",IF(E156=0,"N/A",E205/E156))</f>
        <v>-1</v>
      </c>
      <c r="F229" s="417">
        <f t="shared" ca="1" si="75"/>
        <v>-1</v>
      </c>
      <c r="G229" s="417">
        <f t="shared" ca="1" si="75"/>
        <v>-1</v>
      </c>
      <c r="H229" s="417">
        <f t="shared" ca="1" si="75"/>
        <v>-1</v>
      </c>
      <c r="I229" s="417">
        <f t="shared" ca="1" si="75"/>
        <v>-1</v>
      </c>
      <c r="J229" s="417">
        <f t="shared" ca="1" si="75"/>
        <v>-1</v>
      </c>
      <c r="K229" s="417" t="str">
        <f t="shared" ca="1" si="75"/>
        <v>-</v>
      </c>
      <c r="L229" s="417" t="str">
        <f t="shared" ca="1" si="75"/>
        <v>-</v>
      </c>
      <c r="M229" s="417" t="str">
        <f t="shared" ca="1" si="75"/>
        <v>-</v>
      </c>
      <c r="N229" s="417" t="str">
        <f t="shared" ca="1" si="75"/>
        <v>-</v>
      </c>
      <c r="O229" s="418">
        <f t="shared" ca="1" si="75"/>
        <v>-1</v>
      </c>
      <c r="P229" s="419">
        <f t="shared" ca="1" si="75"/>
        <v>-1</v>
      </c>
    </row>
    <row r="230" spans="2:16" x14ac:dyDescent="0.2">
      <c r="B230" s="408"/>
      <c r="C230" s="443" t="str">
        <f>'Financial Summary &amp; Reporting'!B53</f>
        <v>IITA</v>
      </c>
      <c r="D230" s="386"/>
      <c r="E230" s="417" t="str">
        <f t="shared" ref="E230:P230" ca="1" si="76">IF((E206=E157),"-",IF(E157=0,"N/A",E206/E157))</f>
        <v>-</v>
      </c>
      <c r="F230" s="417" t="str">
        <f t="shared" ca="1" si="76"/>
        <v>-</v>
      </c>
      <c r="G230" s="417" t="str">
        <f t="shared" ca="1" si="76"/>
        <v>-</v>
      </c>
      <c r="H230" s="417" t="str">
        <f t="shared" ca="1" si="76"/>
        <v>-</v>
      </c>
      <c r="I230" s="417" t="str">
        <f t="shared" ca="1" si="76"/>
        <v>-</v>
      </c>
      <c r="J230" s="417" t="str">
        <f t="shared" ca="1" si="76"/>
        <v>-</v>
      </c>
      <c r="K230" s="417" t="str">
        <f t="shared" ca="1" si="76"/>
        <v>-</v>
      </c>
      <c r="L230" s="417" t="str">
        <f t="shared" ca="1" si="76"/>
        <v>-</v>
      </c>
      <c r="M230" s="417" t="str">
        <f t="shared" ca="1" si="76"/>
        <v>-</v>
      </c>
      <c r="N230" s="417" t="str">
        <f t="shared" ca="1" si="76"/>
        <v>-</v>
      </c>
      <c r="O230" s="418" t="str">
        <f t="shared" ca="1" si="76"/>
        <v>-</v>
      </c>
      <c r="P230" s="419" t="str">
        <f t="shared" ca="1" si="76"/>
        <v>-</v>
      </c>
    </row>
    <row r="231" spans="2:16" x14ac:dyDescent="0.2">
      <c r="B231" s="408"/>
      <c r="C231" s="443" t="str">
        <f>'Financial Summary &amp; Reporting'!B54</f>
        <v>ILRI</v>
      </c>
      <c r="D231" s="386"/>
      <c r="E231" s="417">
        <f t="shared" ref="E231:P231" ca="1" si="77">IF((E207=E158),"-",IF(E158=0,"N/A",E207/E158))</f>
        <v>-1</v>
      </c>
      <c r="F231" s="417">
        <f t="shared" ca="1" si="77"/>
        <v>-1</v>
      </c>
      <c r="G231" s="417">
        <f t="shared" ca="1" si="77"/>
        <v>-1</v>
      </c>
      <c r="H231" s="417">
        <f t="shared" ca="1" si="77"/>
        <v>-1</v>
      </c>
      <c r="I231" s="417">
        <f t="shared" ca="1" si="77"/>
        <v>-1</v>
      </c>
      <c r="J231" s="417">
        <f t="shared" ca="1" si="77"/>
        <v>-1</v>
      </c>
      <c r="K231" s="417" t="str">
        <f t="shared" ca="1" si="77"/>
        <v>-</v>
      </c>
      <c r="L231" s="417" t="str">
        <f t="shared" ca="1" si="77"/>
        <v>-</v>
      </c>
      <c r="M231" s="417" t="str">
        <f t="shared" ca="1" si="77"/>
        <v>-</v>
      </c>
      <c r="N231" s="417" t="str">
        <f t="shared" ca="1" si="77"/>
        <v>-</v>
      </c>
      <c r="O231" s="418">
        <f t="shared" ca="1" si="77"/>
        <v>-1</v>
      </c>
      <c r="P231" s="419">
        <f t="shared" ca="1" si="77"/>
        <v>-1</v>
      </c>
    </row>
    <row r="232" spans="2:16" x14ac:dyDescent="0.2">
      <c r="B232" s="408"/>
      <c r="C232" s="443" t="str">
        <f>'Financial Summary &amp; Reporting'!B55</f>
        <v>IRRI</v>
      </c>
      <c r="D232" s="386"/>
      <c r="E232" s="417">
        <f t="shared" ref="E232:P232" ca="1" si="78">IF((E208=E159),"-",IF(E159=0,"N/A",E208/E159))</f>
        <v>-1</v>
      </c>
      <c r="F232" s="417">
        <f t="shared" ca="1" si="78"/>
        <v>-1</v>
      </c>
      <c r="G232" s="417">
        <f t="shared" ca="1" si="78"/>
        <v>-1</v>
      </c>
      <c r="H232" s="417">
        <f t="shared" ca="1" si="78"/>
        <v>-1</v>
      </c>
      <c r="I232" s="417">
        <f t="shared" ca="1" si="78"/>
        <v>-1</v>
      </c>
      <c r="J232" s="417">
        <f t="shared" ca="1" si="78"/>
        <v>-1</v>
      </c>
      <c r="K232" s="417" t="str">
        <f t="shared" ca="1" si="78"/>
        <v>-</v>
      </c>
      <c r="L232" s="417" t="str">
        <f t="shared" ca="1" si="78"/>
        <v>-</v>
      </c>
      <c r="M232" s="417" t="str">
        <f t="shared" ca="1" si="78"/>
        <v>-</v>
      </c>
      <c r="N232" s="417" t="str">
        <f t="shared" ca="1" si="78"/>
        <v>-</v>
      </c>
      <c r="O232" s="418">
        <f t="shared" ca="1" si="78"/>
        <v>-1</v>
      </c>
      <c r="P232" s="419">
        <f t="shared" ca="1" si="78"/>
        <v>-1</v>
      </c>
    </row>
    <row r="233" spans="2:16" x14ac:dyDescent="0.2">
      <c r="B233" s="408"/>
      <c r="C233" s="443" t="str">
        <f>'Financial Summary &amp; Reporting'!B56</f>
        <v>IWMI</v>
      </c>
      <c r="D233" s="386"/>
      <c r="E233" s="417">
        <f t="shared" ref="E233:P233" ca="1" si="79">IF((E209=E160),"-",IF(E160=0,"N/A",E209/E160))</f>
        <v>-1</v>
      </c>
      <c r="F233" s="417">
        <f t="shared" ca="1" si="79"/>
        <v>-1</v>
      </c>
      <c r="G233" s="417">
        <f t="shared" ca="1" si="79"/>
        <v>-1</v>
      </c>
      <c r="H233" s="417">
        <f t="shared" ca="1" si="79"/>
        <v>-1</v>
      </c>
      <c r="I233" s="417">
        <f t="shared" ca="1" si="79"/>
        <v>-1</v>
      </c>
      <c r="J233" s="417">
        <f t="shared" ca="1" si="79"/>
        <v>-1</v>
      </c>
      <c r="K233" s="417" t="str">
        <f t="shared" ca="1" si="79"/>
        <v>-</v>
      </c>
      <c r="L233" s="417" t="str">
        <f t="shared" ca="1" si="79"/>
        <v>-</v>
      </c>
      <c r="M233" s="417" t="str">
        <f t="shared" ca="1" si="79"/>
        <v>-</v>
      </c>
      <c r="N233" s="417" t="str">
        <f t="shared" ca="1" si="79"/>
        <v>-</v>
      </c>
      <c r="O233" s="418">
        <f t="shared" ca="1" si="79"/>
        <v>-1</v>
      </c>
      <c r="P233" s="419">
        <f t="shared" ca="1" si="79"/>
        <v>-1</v>
      </c>
    </row>
    <row r="234" spans="2:16" x14ac:dyDescent="0.2">
      <c r="B234" s="408"/>
      <c r="C234" s="443" t="str">
        <f>'Financial Summary &amp; Reporting'!B57</f>
        <v>WORLDFISH</v>
      </c>
      <c r="D234" s="386"/>
      <c r="E234" s="417" t="str">
        <f t="shared" ref="E234:P234" ca="1" si="80">IF((E210=E161),"-",IF(E161=0,"N/A",E210/E161))</f>
        <v>-</v>
      </c>
      <c r="F234" s="417" t="str">
        <f t="shared" ca="1" si="80"/>
        <v>-</v>
      </c>
      <c r="G234" s="417" t="str">
        <f t="shared" ca="1" si="80"/>
        <v>-</v>
      </c>
      <c r="H234" s="417" t="str">
        <f t="shared" ca="1" si="80"/>
        <v>-</v>
      </c>
      <c r="I234" s="417" t="str">
        <f t="shared" ca="1" si="80"/>
        <v>-</v>
      </c>
      <c r="J234" s="417" t="str">
        <f t="shared" ca="1" si="80"/>
        <v>-</v>
      </c>
      <c r="K234" s="417" t="str">
        <f t="shared" ca="1" si="80"/>
        <v>-</v>
      </c>
      <c r="L234" s="417" t="str">
        <f t="shared" ca="1" si="80"/>
        <v>-</v>
      </c>
      <c r="M234" s="417" t="str">
        <f t="shared" ca="1" si="80"/>
        <v>-</v>
      </c>
      <c r="N234" s="417" t="str">
        <f t="shared" ca="1" si="80"/>
        <v>-</v>
      </c>
      <c r="O234" s="418" t="str">
        <f t="shared" ca="1" si="80"/>
        <v>-</v>
      </c>
      <c r="P234" s="419" t="str">
        <f t="shared" ca="1" si="80"/>
        <v>-</v>
      </c>
    </row>
    <row r="235" spans="2:16" x14ac:dyDescent="0.2">
      <c r="B235" s="408"/>
      <c r="C235" s="443" t="str">
        <f>'Financial Summary &amp; Reporting'!B58</f>
        <v>Copenhagen University</v>
      </c>
      <c r="D235" s="386"/>
      <c r="E235" s="417">
        <f t="shared" ref="E235:P235" ca="1" si="81">IF((E211=E162),"-",IF(E162=0,"N/A",E211/E162))</f>
        <v>-1</v>
      </c>
      <c r="F235" s="417">
        <f t="shared" ca="1" si="81"/>
        <v>-1</v>
      </c>
      <c r="G235" s="417">
        <f t="shared" ca="1" si="81"/>
        <v>-1</v>
      </c>
      <c r="H235" s="417">
        <f t="shared" ca="1" si="81"/>
        <v>-1</v>
      </c>
      <c r="I235" s="417">
        <f t="shared" ca="1" si="81"/>
        <v>-1</v>
      </c>
      <c r="J235" s="417">
        <f t="shared" ca="1" si="81"/>
        <v>-1</v>
      </c>
      <c r="K235" s="417" t="str">
        <f t="shared" ca="1" si="81"/>
        <v>-</v>
      </c>
      <c r="L235" s="417" t="str">
        <f t="shared" ca="1" si="81"/>
        <v>-</v>
      </c>
      <c r="M235" s="417" t="str">
        <f t="shared" ca="1" si="81"/>
        <v>-</v>
      </c>
      <c r="N235" s="417" t="str">
        <f t="shared" ca="1" si="81"/>
        <v>-</v>
      </c>
      <c r="O235" s="418">
        <f t="shared" ca="1" si="81"/>
        <v>-1</v>
      </c>
      <c r="P235" s="419">
        <f t="shared" ca="1" si="81"/>
        <v>-1</v>
      </c>
    </row>
    <row r="236" spans="2:16" x14ac:dyDescent="0.2">
      <c r="B236" s="408"/>
      <c r="C236" s="443" t="str">
        <f>'Financial Summary &amp; Reporting'!B59</f>
        <v>CIAT-Gender &amp; Social Inclusion Leader</v>
      </c>
      <c r="D236" s="386"/>
      <c r="E236" s="417">
        <f t="shared" ref="E236:P236" ca="1" si="82">IF((E212=E163),"-",IF(E163=0,"N/A",E212/E163))</f>
        <v>-1</v>
      </c>
      <c r="F236" s="417">
        <f t="shared" ca="1" si="82"/>
        <v>-1</v>
      </c>
      <c r="G236" s="417">
        <f t="shared" ca="1" si="82"/>
        <v>-1</v>
      </c>
      <c r="H236" s="417">
        <f t="shared" ca="1" si="82"/>
        <v>-1</v>
      </c>
      <c r="I236" s="417">
        <f t="shared" ca="1" si="82"/>
        <v>-1</v>
      </c>
      <c r="J236" s="417">
        <f t="shared" ca="1" si="82"/>
        <v>-1</v>
      </c>
      <c r="K236" s="417" t="str">
        <f t="shared" ca="1" si="82"/>
        <v>-</v>
      </c>
      <c r="L236" s="417" t="str">
        <f t="shared" ca="1" si="82"/>
        <v>-</v>
      </c>
      <c r="M236" s="417" t="str">
        <f t="shared" ca="1" si="82"/>
        <v>-</v>
      </c>
      <c r="N236" s="417" t="str">
        <f t="shared" ca="1" si="82"/>
        <v>-</v>
      </c>
      <c r="O236" s="418">
        <f t="shared" ca="1" si="82"/>
        <v>-1</v>
      </c>
      <c r="P236" s="419">
        <f t="shared" ca="1" si="82"/>
        <v>-1</v>
      </c>
    </row>
    <row r="237" spans="2:16" x14ac:dyDescent="0.2">
      <c r="B237" s="408"/>
      <c r="C237" s="443" t="str">
        <f>'Financial Summary &amp; Reporting'!B60</f>
        <v>Columbia University-IRI</v>
      </c>
      <c r="D237" s="386"/>
      <c r="E237" s="417">
        <f t="shared" ref="E237:P237" ca="1" si="83">IF((E213=E164),"-",IF(E164=0,"N/A",E213/E164))</f>
        <v>-1</v>
      </c>
      <c r="F237" s="417">
        <f t="shared" ca="1" si="83"/>
        <v>-1</v>
      </c>
      <c r="G237" s="417">
        <f t="shared" ca="1" si="83"/>
        <v>-1</v>
      </c>
      <c r="H237" s="417">
        <f t="shared" ca="1" si="83"/>
        <v>-1</v>
      </c>
      <c r="I237" s="417">
        <f t="shared" ca="1" si="83"/>
        <v>-1</v>
      </c>
      <c r="J237" s="417">
        <f t="shared" ca="1" si="83"/>
        <v>-1</v>
      </c>
      <c r="K237" s="417" t="str">
        <f t="shared" ca="1" si="83"/>
        <v>-</v>
      </c>
      <c r="L237" s="417" t="str">
        <f t="shared" ca="1" si="83"/>
        <v>-</v>
      </c>
      <c r="M237" s="417" t="str">
        <f t="shared" ca="1" si="83"/>
        <v>-</v>
      </c>
      <c r="N237" s="417" t="str">
        <f t="shared" ca="1" si="83"/>
        <v>-</v>
      </c>
      <c r="O237" s="418">
        <f t="shared" ca="1" si="83"/>
        <v>-1</v>
      </c>
      <c r="P237" s="419">
        <f t="shared" ca="1" si="83"/>
        <v>-1</v>
      </c>
    </row>
    <row r="238" spans="2:16" x14ac:dyDescent="0.2">
      <c r="B238" s="408"/>
      <c r="C238" s="443" t="str">
        <f>'Financial Summary &amp; Reporting'!B61</f>
        <v>N/A</v>
      </c>
      <c r="D238" s="386"/>
      <c r="E238" s="417" t="str">
        <f t="shared" ref="E238:P238" ca="1" si="84">IF((E214=E165),"-",IF(E165=0,"N/A",E214/E165))</f>
        <v>-</v>
      </c>
      <c r="F238" s="417" t="str">
        <f t="shared" ca="1" si="84"/>
        <v>-</v>
      </c>
      <c r="G238" s="417" t="str">
        <f t="shared" ca="1" si="84"/>
        <v>-</v>
      </c>
      <c r="H238" s="417" t="str">
        <f t="shared" ca="1" si="84"/>
        <v>-</v>
      </c>
      <c r="I238" s="417" t="str">
        <f t="shared" ca="1" si="84"/>
        <v>-</v>
      </c>
      <c r="J238" s="417" t="str">
        <f t="shared" ca="1" si="84"/>
        <v>-</v>
      </c>
      <c r="K238" s="417" t="str">
        <f t="shared" ca="1" si="84"/>
        <v>-</v>
      </c>
      <c r="L238" s="417" t="str">
        <f t="shared" ca="1" si="84"/>
        <v>-</v>
      </c>
      <c r="M238" s="417" t="str">
        <f t="shared" ca="1" si="84"/>
        <v>-</v>
      </c>
      <c r="N238" s="417" t="str">
        <f t="shared" ca="1" si="84"/>
        <v>-</v>
      </c>
      <c r="O238" s="418" t="str">
        <f t="shared" ca="1" si="84"/>
        <v>-</v>
      </c>
      <c r="P238" s="419" t="str">
        <f t="shared" ca="1" si="84"/>
        <v>-</v>
      </c>
    </row>
    <row r="239" spans="2:16" x14ac:dyDescent="0.2">
      <c r="B239" s="408"/>
      <c r="C239" s="443" t="str">
        <f>'Financial Summary &amp; Reporting'!B62</f>
        <v>N/A</v>
      </c>
      <c r="D239" s="386"/>
      <c r="E239" s="417" t="str">
        <f t="shared" ref="E239:P239" ca="1" si="85">IF((E215=E166),"-",IF(E166=0,"N/A",E215/E166))</f>
        <v>-</v>
      </c>
      <c r="F239" s="417" t="str">
        <f t="shared" ca="1" si="85"/>
        <v>-</v>
      </c>
      <c r="G239" s="417" t="str">
        <f t="shared" ca="1" si="85"/>
        <v>-</v>
      </c>
      <c r="H239" s="417" t="str">
        <f t="shared" ca="1" si="85"/>
        <v>-</v>
      </c>
      <c r="I239" s="417" t="str">
        <f t="shared" ca="1" si="85"/>
        <v>-</v>
      </c>
      <c r="J239" s="417" t="str">
        <f t="shared" ca="1" si="85"/>
        <v>-</v>
      </c>
      <c r="K239" s="417" t="str">
        <f t="shared" ca="1" si="85"/>
        <v>-</v>
      </c>
      <c r="L239" s="417" t="str">
        <f t="shared" ca="1" si="85"/>
        <v>-</v>
      </c>
      <c r="M239" s="417" t="str">
        <f t="shared" ca="1" si="85"/>
        <v>-</v>
      </c>
      <c r="N239" s="417" t="str">
        <f t="shared" ca="1" si="85"/>
        <v>-</v>
      </c>
      <c r="O239" s="418" t="str">
        <f t="shared" ca="1" si="85"/>
        <v>-</v>
      </c>
      <c r="P239" s="419" t="str">
        <f t="shared" ca="1" si="85"/>
        <v>-</v>
      </c>
    </row>
    <row r="240" spans="2:16" x14ac:dyDescent="0.2">
      <c r="B240" s="408"/>
      <c r="C240" s="804" t="s">
        <v>35</v>
      </c>
      <c r="D240" s="804"/>
      <c r="E240" s="420">
        <f t="shared" ref="E240:P240" ca="1" si="86">IF((E216=E167),"-",IF(E167=0,"N/A",E216/E167))</f>
        <v>-1</v>
      </c>
      <c r="F240" s="420">
        <f t="shared" ca="1" si="86"/>
        <v>-1</v>
      </c>
      <c r="G240" s="420">
        <f t="shared" ca="1" si="86"/>
        <v>-1</v>
      </c>
      <c r="H240" s="420">
        <f t="shared" ca="1" si="86"/>
        <v>-1</v>
      </c>
      <c r="I240" s="420">
        <f t="shared" ca="1" si="86"/>
        <v>-1</v>
      </c>
      <c r="J240" s="420">
        <f t="shared" ca="1" si="86"/>
        <v>-1</v>
      </c>
      <c r="K240" s="420" t="str">
        <f t="shared" ca="1" si="86"/>
        <v>-</v>
      </c>
      <c r="L240" s="420" t="str">
        <f t="shared" ca="1" si="86"/>
        <v>-</v>
      </c>
      <c r="M240" s="420" t="str">
        <f t="shared" ca="1" si="86"/>
        <v>-</v>
      </c>
      <c r="N240" s="420" t="str">
        <f t="shared" ca="1" si="86"/>
        <v>-</v>
      </c>
      <c r="O240" s="421">
        <f t="shared" ca="1" si="86"/>
        <v>-1</v>
      </c>
      <c r="P240" s="421">
        <f t="shared" ca="1" si="86"/>
        <v>-1</v>
      </c>
    </row>
    <row r="241" spans="15:16" s="378" customFormat="1" ht="14.25" x14ac:dyDescent="0.2">
      <c r="O241" s="406"/>
      <c r="P241" s="406"/>
    </row>
    <row r="242" spans="15:16" s="378" customFormat="1" ht="14.25" x14ac:dyDescent="0.2"/>
  </sheetData>
  <mergeCells count="57">
    <mergeCell ref="C136:D136"/>
    <mergeCell ref="C137:D137"/>
    <mergeCell ref="C138:D138"/>
    <mergeCell ref="C126:D126"/>
    <mergeCell ref="C127:D127"/>
    <mergeCell ref="C133:D133"/>
    <mergeCell ref="C134:D134"/>
    <mergeCell ref="C135:D135"/>
    <mergeCell ref="C129:D129"/>
    <mergeCell ref="C132:D132"/>
    <mergeCell ref="C115:D115"/>
    <mergeCell ref="C122:D122"/>
    <mergeCell ref="C123:D123"/>
    <mergeCell ref="C124:D124"/>
    <mergeCell ref="C125:D125"/>
    <mergeCell ref="C117:D117"/>
    <mergeCell ref="C121:D121"/>
    <mergeCell ref="C110:D110"/>
    <mergeCell ref="C111:D111"/>
    <mergeCell ref="C112:D112"/>
    <mergeCell ref="A91:C91"/>
    <mergeCell ref="C99:D99"/>
    <mergeCell ref="C100:D100"/>
    <mergeCell ref="C101:D101"/>
    <mergeCell ref="C102:D102"/>
    <mergeCell ref="C113:D113"/>
    <mergeCell ref="C114:D114"/>
    <mergeCell ref="H8:I8"/>
    <mergeCell ref="H91:I91"/>
    <mergeCell ref="A8:C8"/>
    <mergeCell ref="H93:I93"/>
    <mergeCell ref="C98:D98"/>
    <mergeCell ref="C63:D63"/>
    <mergeCell ref="C13:D13"/>
    <mergeCell ref="C14:D14"/>
    <mergeCell ref="C15:D15"/>
    <mergeCell ref="C16:D16"/>
    <mergeCell ref="C17:D17"/>
    <mergeCell ref="C18:D18"/>
    <mergeCell ref="C103:D103"/>
    <mergeCell ref="C104:D104"/>
    <mergeCell ref="P11:P12"/>
    <mergeCell ref="C19:D19"/>
    <mergeCell ref="C216:D216"/>
    <mergeCell ref="C219:D219"/>
    <mergeCell ref="C240:D240"/>
    <mergeCell ref="C146:D146"/>
    <mergeCell ref="C167:D167"/>
    <mergeCell ref="C170:D170"/>
    <mergeCell ref="C191:D191"/>
    <mergeCell ref="C195:D195"/>
    <mergeCell ref="C21:D21"/>
    <mergeCell ref="C42:D42"/>
    <mergeCell ref="C12:D12"/>
    <mergeCell ref="C106:D106"/>
    <mergeCell ref="C140:D140"/>
    <mergeCell ref="C109:D109"/>
  </mergeCells>
  <conditionalFormatting sqref="E121:N128 E212:N215">
    <cfRule type="expression" dxfId="14" priority="11">
      <formula>(E$120="Latest Actual")</formula>
    </cfRule>
  </conditionalFormatting>
  <conditionalFormatting sqref="E129:N129">
    <cfRule type="expression" dxfId="13" priority="10">
      <formula>(E$120="Latest Actual")</formula>
    </cfRule>
  </conditionalFormatting>
  <conditionalFormatting sqref="E140:N140">
    <cfRule type="expression" dxfId="12" priority="8">
      <formula>(E$120="Latest Actual")</formula>
    </cfRule>
  </conditionalFormatting>
  <conditionalFormatting sqref="E132:N139">
    <cfRule type="expression" dxfId="11" priority="9">
      <formula>(E$120="Latest Actual")</formula>
    </cfRule>
  </conditionalFormatting>
  <conditionalFormatting sqref="E195:N196">
    <cfRule type="expression" dxfId="10" priority="6">
      <formula>(E$120="Latest Actual")</formula>
    </cfRule>
  </conditionalFormatting>
  <conditionalFormatting sqref="E216:N216">
    <cfRule type="expression" dxfId="9" priority="5">
      <formula>(E$120="Latest Actual")</formula>
    </cfRule>
  </conditionalFormatting>
  <conditionalFormatting sqref="E240:N240">
    <cfRule type="expression" dxfId="8" priority="3">
      <formula>(E$120="Latest Actual")</formula>
    </cfRule>
  </conditionalFormatting>
  <conditionalFormatting sqref="E219:N239">
    <cfRule type="expression" dxfId="7" priority="4">
      <formula>(E$120="Latest Actual")</formula>
    </cfRule>
  </conditionalFormatting>
  <conditionalFormatting sqref="E197:N211">
    <cfRule type="expression" dxfId="6" priority="2">
      <formula>(E$120="Latest Actual")</formula>
    </cfRule>
  </conditionalFormatting>
  <conditionalFormatting sqref="Q12">
    <cfRule type="expression" dxfId="5" priority="1" stopIfTrue="1">
      <formula>(multiple_funders="No")</formula>
    </cfRule>
  </conditionalFormatting>
  <dataValidations count="1">
    <dataValidation type="custom" allowBlank="1" showInputMessage="1" showErrorMessage="1" sqref="AY89:BG89 AY6:BG6 C13:D19 P11:P12 C99:D104 C110:D115 C122:D127 C133:D138">
      <formula1>"'"</formula1>
    </dataValidation>
  </dataValidations>
  <pageMargins left="0.7" right="0.7" top="0.75" bottom="0.75" header="0.3" footer="0.3"/>
  <pageSetup scale="59" fitToHeight="0" orientation="landscape" r:id="rId1"/>
  <rowBreaks count="4" manualBreakCount="4">
    <brk id="63" max="15" man="1"/>
    <brk id="87" max="15" man="1"/>
    <brk id="141" max="15" man="1"/>
    <brk id="192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Config!$B$66:$B$86</xm:f>
          </x14:formula1>
          <xm:sqref>H8:I8</xm:sqref>
        </x14:dataValidation>
        <x14:dataValidation type="list" allowBlank="1" showInputMessage="1" showErrorMessage="1">
          <x14:formula1>
            <xm:f>Config!$B$66:$B$86</xm:f>
          </x14:formula1>
          <xm:sqref>H93:I93 H91:I91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C21"/>
  <sheetViews>
    <sheetView zoomScale="90" zoomScaleNormal="90" workbookViewId="0">
      <selection activeCell="R24" sqref="R24"/>
    </sheetView>
  </sheetViews>
  <sheetFormatPr defaultRowHeight="15" x14ac:dyDescent="0.25"/>
  <cols>
    <col min="1" max="1" width="24.5703125" customWidth="1"/>
    <col min="2" max="2" width="15.85546875" customWidth="1"/>
    <col min="3" max="3" width="11" customWidth="1"/>
    <col min="4" max="5" width="10.7109375" customWidth="1"/>
    <col min="6" max="6" width="12.28515625" customWidth="1"/>
  </cols>
  <sheetData>
    <row r="1" spans="1:3" s="43" customFormat="1" ht="20.25" x14ac:dyDescent="0.3">
      <c r="A1" s="70" t="s">
        <v>256</v>
      </c>
      <c r="B1" s="198"/>
    </row>
    <row r="2" spans="1:3" s="43" customFormat="1" ht="12.75" customHeight="1" x14ac:dyDescent="0.2">
      <c r="A2" s="207"/>
      <c r="B2" s="209"/>
    </row>
    <row r="3" spans="1:3" s="43" customFormat="1" ht="20.25" customHeight="1" x14ac:dyDescent="0.3">
      <c r="A3" s="232" t="s">
        <v>457</v>
      </c>
    </row>
    <row r="4" spans="1:3" s="43" customFormat="1" ht="12.75" customHeight="1" x14ac:dyDescent="0.2">
      <c r="A4" s="209" t="s">
        <v>257</v>
      </c>
    </row>
    <row r="5" spans="1:3" s="43" customFormat="1" ht="12.75" customHeight="1" x14ac:dyDescent="0.2">
      <c r="A5" s="209"/>
    </row>
    <row r="13" spans="1:3" x14ac:dyDescent="0.25">
      <c r="A13" s="188" t="s">
        <v>216</v>
      </c>
      <c r="B13" s="188" t="s">
        <v>527</v>
      </c>
    </row>
    <row r="14" spans="1:3" x14ac:dyDescent="0.25">
      <c r="A14" s="188" t="s">
        <v>215</v>
      </c>
      <c r="B14" t="s">
        <v>378</v>
      </c>
      <c r="C14" t="s">
        <v>214</v>
      </c>
    </row>
    <row r="15" spans="1:3" x14ac:dyDescent="0.25">
      <c r="A15" s="189" t="s">
        <v>2</v>
      </c>
      <c r="B15" s="190">
        <v>0</v>
      </c>
      <c r="C15" s="190">
        <v>0</v>
      </c>
    </row>
    <row r="16" spans="1:3" x14ac:dyDescent="0.25">
      <c r="A16" s="189" t="s">
        <v>3</v>
      </c>
      <c r="B16" s="190">
        <v>0</v>
      </c>
      <c r="C16" s="190">
        <v>0</v>
      </c>
    </row>
    <row r="17" spans="1:3" x14ac:dyDescent="0.25">
      <c r="A17" s="189" t="s">
        <v>4</v>
      </c>
      <c r="B17" s="190">
        <v>0</v>
      </c>
      <c r="C17" s="190">
        <v>0</v>
      </c>
    </row>
    <row r="18" spans="1:3" x14ac:dyDescent="0.25">
      <c r="A18" s="189" t="s">
        <v>483</v>
      </c>
      <c r="B18" s="190">
        <v>0</v>
      </c>
      <c r="C18" s="190">
        <v>0</v>
      </c>
    </row>
    <row r="19" spans="1:3" x14ac:dyDescent="0.25">
      <c r="A19" s="189" t="s">
        <v>501</v>
      </c>
      <c r="B19" s="190">
        <v>0</v>
      </c>
      <c r="C19" s="190">
        <v>0</v>
      </c>
    </row>
    <row r="20" spans="1:3" x14ac:dyDescent="0.25">
      <c r="A20" s="189" t="s">
        <v>487</v>
      </c>
      <c r="B20" s="190">
        <v>0</v>
      </c>
      <c r="C20" s="190">
        <v>0</v>
      </c>
    </row>
    <row r="21" spans="1:3" x14ac:dyDescent="0.25">
      <c r="A21" s="189" t="s">
        <v>214</v>
      </c>
      <c r="B21" s="190">
        <v>0</v>
      </c>
      <c r="C21" s="190">
        <v>0</v>
      </c>
    </row>
  </sheetData>
  <dataValidations count="1">
    <dataValidation type="custom" allowBlank="1" showInputMessage="1" showErrorMessage="1" sqref="AY6:BG11">
      <formula1>"'"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5" sqref="J15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7D0EFD62A59A44B0DF7BC08DCD3E74" ma:contentTypeVersion="3" ma:contentTypeDescription="Create a new document." ma:contentTypeScope="" ma:versionID="c25cbd84ad70aacb4a242508d68f3ab3">
  <xsd:schema xmlns:xsd="http://www.w3.org/2001/XMLSchema" xmlns:xs="http://www.w3.org/2001/XMLSchema" xmlns:p="http://schemas.microsoft.com/office/2006/metadata/properties" xmlns:ns2="aef16419-ce5f-412c-bba2-7877d6c41c16" targetNamespace="http://schemas.microsoft.com/office/2006/metadata/properties" ma:root="true" ma:fieldsID="3941f0a25e53483358ef456f7e6425c2" ns2:_="">
    <xsd:import namespace="aef16419-ce5f-412c-bba2-7877d6c41c1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What_x0020_This_x0020_Document_x0020_Is_x0020_For" minOccurs="0"/>
                <xsd:element ref="ns2:Intended_x0020_Audi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f16419-ce5f-412c-bba2-7877d6c41c16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Grant Budget Tools"/>
          <xsd:enumeration value="Guidance/Instructions"/>
          <xsd:enumeration value="Job Aids &amp; Examples"/>
        </xsd:restriction>
      </xsd:simpleType>
    </xsd:element>
    <xsd:element name="What_x0020_This_x0020_Document_x0020_Is_x0020_For" ma:index="9" nillable="true" ma:displayName="What This Document Is For" ma:internalName="What_x0020_This_x0020_Document_x0020_Is_x0020_For">
      <xsd:simpleType>
        <xsd:restriction base="dms:Text">
          <xsd:maxLength value="255"/>
        </xsd:restriction>
      </xsd:simpleType>
    </xsd:element>
    <xsd:element name="Intended_x0020_Audience" ma:index="10" nillable="true" ma:displayName="Intended Audience" ma:format="Dropdown" ma:internalName="Intended_x0020_Audience">
      <xsd:simpleType>
        <xsd:restriction base="dms:Choice">
          <xsd:enumeration value="Internal (BMGF only)"/>
          <xsd:enumeration value="External (Grantees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aef16419-ce5f-412c-bba2-7877d6c41c16">Grant Budget Tools</Document_x0020_Type>
    <What_x0020_This_x0020_Document_x0020_Is_x0020_For xmlns="aef16419-ce5f-412c-bba2-7877d6c41c16">For use by our external partners to provide grant budget information</What_x0020_This_x0020_Document_x0020_Is_x0020_For>
    <Intended_x0020_Audience xmlns="aef16419-ce5f-412c-bba2-7877d6c41c16">External (Grantees)</Intended_x0020_Audienc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0EBEF7-F804-471E-B7A7-862F59E75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f16419-ce5f-412c-bba2-7877d6c41c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3BBCAA-D803-4F39-BA7D-2E3257BE0D1E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aef16419-ce5f-412c-bba2-7877d6c41c16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71751F6-B672-4C14-B926-B3A6631CA1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47</vt:i4>
      </vt:variant>
    </vt:vector>
  </HeadingPairs>
  <TitlesOfParts>
    <vt:vector size="65" baseType="lpstr">
      <vt:lpstr>START HERE</vt:lpstr>
      <vt:lpstr>General Information</vt:lpstr>
      <vt:lpstr>Budget Details</vt:lpstr>
      <vt:lpstr>Financial Summary &amp; Reporting</vt:lpstr>
      <vt:lpstr>Analytics</vt:lpstr>
      <vt:lpstr>Budget Pivot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Historic Budget Summaries</vt:lpstr>
      <vt:lpstr>Config</vt:lpstr>
      <vt:lpstr>budget_revision</vt:lpstr>
      <vt:lpstr>cofunding_by_category</vt:lpstr>
      <vt:lpstr>cofunding_category</vt:lpstr>
      <vt:lpstr>cofunding_detail</vt:lpstr>
      <vt:lpstr>end_date</vt:lpstr>
      <vt:lpstr>end_period_1</vt:lpstr>
      <vt:lpstr>end_period_10</vt:lpstr>
      <vt:lpstr>end_period_2</vt:lpstr>
      <vt:lpstr>end_period_3</vt:lpstr>
      <vt:lpstr>end_period_4</vt:lpstr>
      <vt:lpstr>end_period_5</vt:lpstr>
      <vt:lpstr>end_period_6</vt:lpstr>
      <vt:lpstr>end_period_7</vt:lpstr>
      <vt:lpstr>end_period_8</vt:lpstr>
      <vt:lpstr>end_period_9</vt:lpstr>
      <vt:lpstr>IDC_primary</vt:lpstr>
      <vt:lpstr>IDC_sub</vt:lpstr>
      <vt:lpstr>multiple_funders</vt:lpstr>
      <vt:lpstr>multiple_outcomes</vt:lpstr>
      <vt:lpstr>org_name</vt:lpstr>
      <vt:lpstr>P1_months</vt:lpstr>
      <vt:lpstr>P10_months</vt:lpstr>
      <vt:lpstr>P2_months</vt:lpstr>
      <vt:lpstr>P210_months</vt:lpstr>
      <vt:lpstr>P3_months</vt:lpstr>
      <vt:lpstr>P4_months</vt:lpstr>
      <vt:lpstr>P5_months</vt:lpstr>
      <vt:lpstr>P6_months</vt:lpstr>
      <vt:lpstr>P7_months</vt:lpstr>
      <vt:lpstr>P8_months</vt:lpstr>
      <vt:lpstr>P9_months</vt:lpstr>
      <vt:lpstr>Analytics!Print_Area</vt:lpstr>
      <vt:lpstr>'Financial Summary &amp; Reporting'!Print_Area</vt:lpstr>
      <vt:lpstr>'Historic Budget Summaries'!Print_Area</vt:lpstr>
      <vt:lpstr>proj_title</vt:lpstr>
      <vt:lpstr>project_title</vt:lpstr>
      <vt:lpstr>start_date</vt:lpstr>
      <vt:lpstr>start_period_1</vt:lpstr>
      <vt:lpstr>start_period_10</vt:lpstr>
      <vt:lpstr>start_period_2</vt:lpstr>
      <vt:lpstr>start_period_3</vt:lpstr>
      <vt:lpstr>start_period_4</vt:lpstr>
      <vt:lpstr>start_period_5</vt:lpstr>
      <vt:lpstr>start_period_6</vt:lpstr>
      <vt:lpstr>start_period_7</vt:lpstr>
      <vt:lpstr>start_period_8</vt:lpstr>
      <vt:lpstr>start_period_9</vt:lpstr>
    </vt:vector>
  </TitlesOfParts>
  <Company>Bill and Melinda Gates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Jeffrey C. Burrell</dc:creator>
  <cp:keywords/>
  <cp:lastModifiedBy>Rivera, Julian Humberto (CIAT)</cp:lastModifiedBy>
  <cp:lastPrinted>2014-09-08T15:35:34Z</cp:lastPrinted>
  <dcterms:created xsi:type="dcterms:W3CDTF">2013-08-16T20:57:37Z</dcterms:created>
  <dcterms:modified xsi:type="dcterms:W3CDTF">2016-03-31T16:28:49Z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0x010100667D0EFD62A59A44B0DF7BC08DCD3E74</vt:lpwstr>
  </property>
  <property fmtid="{D5CDD505-2E9C-101B-9397-08002B2CF9AE}" pid="3" name="TaxKeyword">
    <vt:lpwstr/>
  </property>
  <property fmtid="{D5CDD505-2E9C-101B-9397-08002B2CF9AE}" pid="4" name="Topics">
    <vt:lpwstr/>
  </property>
  <property fmtid="{D5CDD505-2E9C-101B-9397-08002B2CF9AE}" pid="5" name="Order">
    <vt:r8>32700</vt:r8>
  </property>
  <property fmtid="{D5CDD505-2E9C-101B-9397-08002B2CF9AE}" pid="6" name="_CopySource">
    <vt:lpwstr>http://operations/sites/fpa/gdfinance/budgetforecastreporting/Documents/FINAL GUIDANCE DOCUMENTS/BMGF GRANT BUDGET TEMPLATE (9-11-2014).xlsx</vt:lpwstr>
  </property>
  <property fmtid="{D5CDD505-2E9C-101B-9397-08002B2CF9AE}" pid="7" name="xd_ProgID">
    <vt:lpwstr/>
  </property>
  <property fmtid="{D5CDD505-2E9C-101B-9397-08002B2CF9AE}" pid="8" name="TemplateUrl">
    <vt:lpwstr/>
  </property>
</Properties>
</file>